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570" windowHeight="8235" tabRatio="286" firstSheet="1" activeTab="1"/>
  </bookViews>
  <sheets>
    <sheet name="приложение" sheetId="1" r:id="rId1"/>
    <sheet name="приложение (2)" sheetId="2" r:id="rId2"/>
  </sheets>
  <definedNames>
    <definedName name="_xlnm._FilterDatabase" localSheetId="1" hidden="1">'приложение (2)'!$A$5:$W$268</definedName>
    <definedName name="_xlnm.Print_Titles" localSheetId="0">'приложение'!$3:$5</definedName>
    <definedName name="_xlnm.Print_Titles" localSheetId="1">'приложение (2)'!$3:$5</definedName>
    <definedName name="_xlnm.Print_Area" localSheetId="0">'приложение'!$A$1:$T$251</definedName>
    <definedName name="_xlnm.Print_Area" localSheetId="1">'приложение (2)'!$A$1:$X$270</definedName>
  </definedNames>
  <calcPr fullCalcOnLoad="1"/>
</workbook>
</file>

<file path=xl/comments2.xml><?xml version="1.0" encoding="utf-8"?>
<comments xmlns="http://schemas.openxmlformats.org/spreadsheetml/2006/main">
  <authors>
    <author>1</author>
  </authors>
  <commentList>
    <comment ref="R4" authorId="0">
      <text>
        <r>
          <rPr>
            <b/>
            <sz val="9"/>
            <rFont val="Tahoma"/>
            <family val="2"/>
          </rPr>
          <t>1: в соответствии с проектом от октября
 о внесении изменений в закон о бюджете на 2021-2023гг</t>
        </r>
        <r>
          <rPr>
            <sz val="9"/>
            <rFont val="Tahoma"/>
            <family val="2"/>
          </rPr>
          <t xml:space="preserve">
</t>
        </r>
      </text>
    </comment>
    <comment ref="S4" authorId="0">
      <text>
        <r>
          <rPr>
            <b/>
            <sz val="9"/>
            <rFont val="Tahoma"/>
            <family val="2"/>
          </rPr>
          <t xml:space="preserve">1:в соответствии с законом о бюджете
 на 2021-2023
гг 
</t>
        </r>
        <r>
          <rPr>
            <sz val="9"/>
            <rFont val="Tahoma"/>
            <family val="2"/>
          </rPr>
          <t xml:space="preserve">
</t>
        </r>
      </text>
    </comment>
    <comment ref="T4" authorId="0">
      <text>
        <r>
          <rPr>
            <b/>
            <sz val="9"/>
            <rFont val="Tahoma"/>
            <family val="2"/>
          </rPr>
          <t xml:space="preserve">1:в соответствии с законом о бюджете
 на 2021-2023
гг </t>
        </r>
        <r>
          <rPr>
            <sz val="9"/>
            <rFont val="Tahoma"/>
            <family val="2"/>
          </rPr>
          <t xml:space="preserve">
</t>
        </r>
      </text>
    </comment>
    <comment ref="U4" authorId="0">
      <text>
        <r>
          <rPr>
            <b/>
            <sz val="9"/>
            <rFont val="Tahoma"/>
            <family val="2"/>
          </rPr>
          <t xml:space="preserve">1:аналогично 2023 году
</t>
        </r>
      </text>
    </comment>
  </commentList>
</comments>
</file>

<file path=xl/sharedStrings.xml><?xml version="1.0" encoding="utf-8"?>
<sst xmlns="http://schemas.openxmlformats.org/spreadsheetml/2006/main" count="3400" uniqueCount="424">
  <si>
    <t>Показатель «Доля приватизированных объектов имущества Забайкальского края от количества объектов, включенных в утвержденный на соответствующий плановый период прогнозный план (программу) приватизации государственного имущества Забайкальского края (с учетом внесенных изменений и дополнений)»</t>
  </si>
  <si>
    <t xml:space="preserve"> Б –  количество поступивших заявлений от граждан и юридических лиц о предоставлении в собственность земельных участков  (чел.) </t>
  </si>
  <si>
    <t>X</t>
  </si>
  <si>
    <t xml:space="preserve">Показатель «Обеспеченность утвержденного государственного задания финансовыми ресурсами» </t>
  </si>
  <si>
    <t>Показатель «Доля заключенных договоров безвозмездного пользования на земельные участки, предоставленные  в рамках программы «Дальневосточный гектар»</t>
  </si>
  <si>
    <t xml:space="preserve">Показатель «Доля заключенных договоров аренды земельных участков (в % от количества поступивших заявлений)» </t>
  </si>
  <si>
    <t>Мероприятие «Обеспечение деятельности регионального оператора по формированию фонда капитального ремонта многоквартирных домов»</t>
  </si>
  <si>
    <t>1.1.1.4</t>
  </si>
  <si>
    <t>Мероприятие «Обеспечение поступления доходов краевого бюджета от использования краевого имущества на основе эффективного управления краевой собственностью»</t>
  </si>
  <si>
    <t>Показатель «Результативность  выполнения  плана по доходам и источникам финансирования внутреннего дефицита бюджета Забайкальского края от управления и распоряжения имуществом (в % от плановых показателей, установленных на год)»</t>
  </si>
  <si>
    <t>Цель государственной программы  «Создание условий для эффективного управления краевым государственным имуществом, необходимым для выполнения государственных функций органами государственной власти Забайкальского края»</t>
  </si>
  <si>
    <t xml:space="preserve">Подпрограмма «Обеспечивающая подпрограмма» </t>
  </si>
  <si>
    <t>1.1.1.5</t>
  </si>
  <si>
    <t>1.1.1.6</t>
  </si>
  <si>
    <t>1.1.1.7</t>
  </si>
  <si>
    <t>Показатель «Доля сформированных земельных участков для предоставления льготной категории граждан ( в % от количества запланированных к формированию»)</t>
  </si>
  <si>
    <t>Показатель «Доля сформированных земельных участков для проведения аукционов (в % от количества запланированных к формированию)»</t>
  </si>
  <si>
    <t>1.1.1.8</t>
  </si>
  <si>
    <t>Показатель «Результативность формирования электронной базы данных реестра государственного имущества Забайкальского края с использованием программного комплекса SAUMI (в %)»</t>
  </si>
  <si>
    <t>1.1.1.9</t>
  </si>
  <si>
    <t xml:space="preserve">Мероприятие «Организация процедур приватизации государственного имущества Забайкальского края </t>
  </si>
  <si>
    <t>Показатель «Доля приватизированных объектов имущества Забайкальского края от количества объектов, включенных в утвержденный на соответствующий плановый период прогнозный план (программу) приватизации государственного имущества Забайкальского края »</t>
  </si>
  <si>
    <t>1.1.1.10</t>
  </si>
  <si>
    <t>Мероприятие «Развитие рынка земли, вовлечение земельных участков в хозяйственный оборот, формирование эффективной системы управления земельными участками»</t>
  </si>
  <si>
    <t>1.2.1</t>
  </si>
  <si>
    <t>Основное мероприятие «Обеспечение исполнения функций исполнительного органа государственной власти  в сфере управления имуществом»</t>
  </si>
  <si>
    <t>1.2.1.1</t>
  </si>
  <si>
    <t>финансирование, в том числе:</t>
  </si>
  <si>
    <t>финансирование за счет федерального бюджета</t>
  </si>
  <si>
    <t xml:space="preserve">К = А/Б*100  </t>
  </si>
  <si>
    <t xml:space="preserve">А – количество земельных участков, находящихся в собственности Забайкальского края, для которых определен вид целевого использования (ед.) </t>
  </si>
  <si>
    <t>Б – общее количество земельных участков, находящихся в собственности Забайкальского края  (ед.)</t>
  </si>
  <si>
    <t xml:space="preserve"> К = А/Б*100 </t>
  </si>
  <si>
    <t xml:space="preserve">А – количество земельных участков, находящихся в собственности Забайкальского края, закрепленных на каком-либо праве (ед.)                                        </t>
  </si>
  <si>
    <t>ИПП = П1/ПП*100</t>
  </si>
  <si>
    <t xml:space="preserve"> П1 –  количество осуществленных Департаментом проверок краевого имущества и земельных участков в отчетном году (ед.)                                                                  </t>
  </si>
  <si>
    <t xml:space="preserve"> ПП –  количество запланированных проверок краевого имущества и земельных участков (ед.)</t>
  </si>
  <si>
    <t>У = АСМП/А*100</t>
  </si>
  <si>
    <t xml:space="preserve">АСМП – количество объектов имущества Забайкальского края, переданных в аренду субъектам малого и среднего предпринимательства (ед.)    </t>
  </si>
  <si>
    <t xml:space="preserve"> А – количество объектов имущества Забайкальского края, переданных в аренду (ед.)</t>
  </si>
  <si>
    <t>ДА = АТ/А*100</t>
  </si>
  <si>
    <t xml:space="preserve">АТ – количество действующих договоров аренды, заключенных по результатам торгов (ед.)    </t>
  </si>
  <si>
    <t xml:space="preserve"> А –  общее количество действующих договоров аренды (ед.)</t>
  </si>
  <si>
    <t xml:space="preserve">К = А - Б/А*100 </t>
  </si>
  <si>
    <t xml:space="preserve">А – количество краевых государственных учреждений на начало отчетного года (ед.)           </t>
  </si>
  <si>
    <t xml:space="preserve">  Б – количество краевых государственных учреждений на конец отчетного года (ед.)                                                 </t>
  </si>
  <si>
    <t>К = А - Б/А*100</t>
  </si>
  <si>
    <t xml:space="preserve">А – количество краевых государственных унитарных предприятий  на начало  отчетного года (ед.) </t>
  </si>
  <si>
    <t xml:space="preserve">Б – количество краевых государственных унитарных предприятий  на конец отчетного года (ед.)                                                 </t>
  </si>
  <si>
    <t>А – количество хозяйственных обществ с долей краевого участия в уставном капитале  на начало  отчетного года (ед.)</t>
  </si>
  <si>
    <t xml:space="preserve"> Б – количество хозяйственных обществ с долей краевого участия в уставном капитале  на конец отчетного года (ед.)                                                 </t>
  </si>
  <si>
    <t xml:space="preserve">А – количество рассмотренных обращений, поступивших от муниципальных образований, о разграничении муниципальной собственности  (ед.)       </t>
  </si>
  <si>
    <t xml:space="preserve"> Б – количество принятых решений  о разграничении муниципального имущества (ед.)</t>
  </si>
  <si>
    <t xml:space="preserve">А – количество принятых решений  (ед.)                       </t>
  </si>
  <si>
    <t xml:space="preserve"> Б –  количество обращений, поступивших от государственных учреждений   (ед.)</t>
  </si>
  <si>
    <t xml:space="preserve"> А – количество принятых решений об утверждении перечней (ед.)  </t>
  </si>
  <si>
    <t>Б –  количество юридических лиц   (ед.)</t>
  </si>
  <si>
    <t xml:space="preserve">К = А/Б*100 </t>
  </si>
  <si>
    <t>А – количество принятых решений  (ед.)</t>
  </si>
  <si>
    <t>Б –  количество обращений, поступивших от государственных учреждений   (ед.)</t>
  </si>
  <si>
    <t xml:space="preserve">А – количество рассмотренных заявлений, поступивших от граждан и юридических лиц о предоставлении в собственность земельных участков, государственная собственность на которые не разграничена  (чел.) </t>
  </si>
  <si>
    <t xml:space="preserve"> Б –  количество принятых решений  по вопросу предоставления в собственность земельных участков, государственная собственность на которые не разграничена, гражданам и юридическим лицам (шт.)</t>
  </si>
  <si>
    <t xml:space="preserve">А – количество состоявшихся аукционов по предоставлению в аренду земельных участков, государственная собственность на которые не разграничена, расположенных на территории  г.Читы (ед.)  </t>
  </si>
  <si>
    <t>Б – количество заключенных договоров аренды земельных участков, государственная собственность на которые не разграничена, по результатам аукциона (ед.)</t>
  </si>
  <si>
    <t xml:space="preserve">А – кассовый  расход (тыс.руб.)  </t>
  </si>
  <si>
    <t>Б – объем финансирования (тыс.руб.)</t>
  </si>
  <si>
    <t xml:space="preserve">К = А + С/Б*100  </t>
  </si>
  <si>
    <t xml:space="preserve">А – фактические расходы (тыс.руб.) </t>
  </si>
  <si>
    <t xml:space="preserve">Б – утвержденные лимиты (тыс.руб.) </t>
  </si>
  <si>
    <t>Мероприятие «Обеспечение деятельности органа государственной власти»</t>
  </si>
  <si>
    <t>Показатель «Результативность исполнения бюджетной сметы расходов  в части управления государственным имуществом Забайкальского края (экономия  в % от предусмотренных сметой расходов)»</t>
  </si>
  <si>
    <t>1.2.1.2</t>
  </si>
  <si>
    <t>Показатель «Эффективность исковой деятельности  по защите имущественных интересов Забайкальского края (% положительно завершенных дел)»</t>
  </si>
  <si>
    <t>1.2.2.</t>
  </si>
  <si>
    <t>1.2.2.1</t>
  </si>
  <si>
    <t xml:space="preserve">Мероприятие «Обеспечение выполнения государственного задания учреждениями в области архивно-информационной деятельности» </t>
  </si>
  <si>
    <t>тыс.руб.</t>
  </si>
  <si>
    <t>0113</t>
  </si>
  <si>
    <t>0505</t>
  </si>
  <si>
    <t>0412</t>
  </si>
  <si>
    <t>Показатель «Доля рассмотренных заявлений о предоставлении  в собственность граждан и юридических лиц земельных участков, государственная собственность на которые не разграничена (в % от количества поступивших заявлений от граждан и юридических лиц)»</t>
  </si>
  <si>
    <t>Показатель «Исполнение плана проверок»</t>
  </si>
  <si>
    <t>Показатель «Количество субъектов малого и среднего предпринимательства, воспользовавшихся имущественной поддержкой»</t>
  </si>
  <si>
    <t>Ед.</t>
  </si>
  <si>
    <t>Абсолютный показатель</t>
  </si>
  <si>
    <t>Показатель «Количество объектов, включенных в перечень имущества Забайкальского края, предназначенного для передачи во владение и (или) пользование субъектам малого и среднего предпринимательства»</t>
  </si>
  <si>
    <t>Показатель «Количество проведенных торгов»</t>
  </si>
  <si>
    <t>Показатель «Количество плановых проверок»</t>
  </si>
  <si>
    <t>Показатель «Количество внеплановых проверок»</t>
  </si>
  <si>
    <t xml:space="preserve">К = A/Б*100 </t>
  </si>
  <si>
    <t>Показатель «Доля категорий земель на территории Забайкальского края, имеющих актуальную кадастровую стоимость»</t>
  </si>
  <si>
    <t>Мероприятие «Организация проведения торгов на право заключения договоров аренды государственного имущества (за исключением земельных участков)»</t>
  </si>
  <si>
    <t>Мероприятие «Разграничение муниципального имущества»</t>
  </si>
  <si>
    <t>Показатель «Доля принятых решений о разграничении муниципального имущества (в % от количества поступивших заявлений от муниципальных образований)»</t>
  </si>
  <si>
    <t>Мероприятие «Управление и распоряжение государственным имуществом»</t>
  </si>
  <si>
    <t>Показатель «Доля принятых решений о списании имущества государственных учреждений  (в % от количества поступивших обращений от государственных учреждений)»</t>
  </si>
  <si>
    <t xml:space="preserve">Показатель «Доля заключенных договоров аренды земельных участков (в % от количества поступивших распоряжений)» </t>
  </si>
  <si>
    <t>Показатель «Доля расторгнутых договоров аренды земельных участков (в % от количества поступивших заявлений)»</t>
  </si>
  <si>
    <t>Показатель «Доля принятых решений об утверждении схем расположения земельных участков на кадастровом плане территории (в % от количества поступивших заявлений)»</t>
  </si>
  <si>
    <t>Показатель «Доля принятых решений о предварительном согласовании  предоставления земельных участков (в % от количества поступивших заявлений)»</t>
  </si>
  <si>
    <t xml:space="preserve">Показатель «Доля предоставленных земельных участков (в % от количества поступивших заявлений)» </t>
  </si>
  <si>
    <t>1.1.1.11</t>
  </si>
  <si>
    <t>1.1.1.12</t>
  </si>
  <si>
    <t>1.1.1.14</t>
  </si>
  <si>
    <t>Мероприятие «Исковая деятельность  по защите имущественных интересов Забайкальского края»</t>
  </si>
  <si>
    <t>Показатель «Доля принятых решений об утверждении ежегодных перечней  (в % от количества юридических лиц Забайкальского края)»</t>
  </si>
  <si>
    <t>1.1.1.13</t>
  </si>
  <si>
    <t xml:space="preserve"> Показатель «Процент ежегодного сокращения хозяйственных обществ с долей краевого участия в уставном капитале»</t>
  </si>
  <si>
    <t>Показатель «Процент ежегодного сокращения краевых государственных учреждений в результате проведения мероприятий по оптимизации сети краевых учреждений»</t>
  </si>
  <si>
    <t>Показатель «Результативность  выполнения  плана по доходам в виде прибыли, приходящейся на доли в уставных капиталах хозяйственных товариществ и обществ, или дивидендов по акциям, принадлежащим субъектам Российской Федерации (в % от плановых показателей, установленных на год)»</t>
  </si>
  <si>
    <t>Задача «Увеличение поступлений доходов в краевой бюджет от оптимизации состава и структуры краевого государственного имущества, а также эффективного использования и реализации государственной собственности Забайкальского края»</t>
  </si>
  <si>
    <t>Показатель «Результативность  выполнения  плана по доходам от сдачи в аренду имущества, составляющего казну субъекта РФ (за исключением земельных участков) (в % от плановых показателей, установленных на год)»</t>
  </si>
  <si>
    <t>Показатель «Результативность  выполнения  плана по доходам от перечисления части прибыли, остающейся после уплаты налогов и иных обязательных платежей государственных унитарных предприятий субъектов Российской Федерации(в % от плановых показателей, установленных на год)»</t>
  </si>
  <si>
    <t>Показатель «Результативность  выполнения  плана по прочим поступлениям от использования имущества, находящегося в собственности субъектов Российской Федерации (за исключением имущества бюджетных и автономных учреждений субъектов Российской Федерации, а также имущества государственных унитарных предприятий субъектов Российской Федерации, в том числе казенных) (в % от плановых показателей, установленных на год)»</t>
  </si>
  <si>
    <t>Показатель «Результативность  выполнения  плана по доходам, получаемых в виде арендной платы, а также средства от продажи права на заключение договоров аренды за земли, находящиеся в собственности субъектов Российской Федерации (за исключением земельных участков бюджетных и автономных учреждений субъектов Российской Федерации) (в % от плановых показателей, установленных на год)»</t>
  </si>
  <si>
    <t>Показатель «Результативность  выполнения  плана по доходам от  реализации иного имущества, находящегося в собственности субъектов Российской Федерации (за исключением имущества бюджетных и автономных учреждений субъектов Российской Федерации, а также имущества государственных унитарных предприятий субъектов Российской Федерации, в том числе казенных), в части реализации основных средств по указанному имуществу (в % от плановых показателей, установленных на год)»</t>
  </si>
  <si>
    <t>Показатель «Доля земельных участков, находящихся в собственности Забайкальского края, для которых определен вид целевого использования от общего количества земельных участков, находящихся в собственности Забайкальского края»</t>
  </si>
  <si>
    <t>Показатель «Результативность  выполнения  плана по доходам от продажи земельных участков, находящихся в собственности субъектов Российской Федерации (за исключением земельных участков бюджетных и автономных учреждений субъектов Российской Федерации) (в % от плановых показателей, установленных на год)»</t>
  </si>
  <si>
    <t>Показатель «Результативность  выполнения  плана по источникам финансирования дефицита бюджета, т.е.  от продажи акций и иных форм участия в капитале, находящихся в собственности субъекта РФ (в % от плановых показателей, установленных на год)»</t>
  </si>
  <si>
    <t>х</t>
  </si>
  <si>
    <t>Мероприятие  «Контроль за деятельностью краевых государственных унитарных   предприятий,   хозяйственных обществ с долей краевого участия в уставном капитале»</t>
  </si>
  <si>
    <t>Мероприятие  «Сокращение сети краевых государственных учреждений, краевых государственных унитарных предприятий,   хозяйственных обществ с долей краевого участия в уставном капитале»</t>
  </si>
  <si>
    <t>Показатель «Количество жилых помещений,  включенных в специализированный жилищный фонд» (нарастающим итогом)</t>
  </si>
  <si>
    <t>1.1.1.15</t>
  </si>
  <si>
    <t>Показатель «Исполнение сметы расходов»</t>
  </si>
  <si>
    <t>1..2.</t>
  </si>
  <si>
    <t>Задача «Создание условий для реализации полномочий Департамента»</t>
  </si>
  <si>
    <t>Мероприятие «Имущественная поддержка субъектов малого и среднего предпринимательства (за исключением земельных участков)»</t>
  </si>
  <si>
    <t>Мероприятие «Формирование специализированного жилищного фонда Забайкальского края»</t>
  </si>
  <si>
    <t>%  (не менее)</t>
  </si>
  <si>
    <t>Показатель «Использование выделенных средств бюджета»</t>
  </si>
  <si>
    <t xml:space="preserve">Показатель «Удовлетворенность качеством услуг» </t>
  </si>
  <si>
    <t>№</t>
  </si>
  <si>
    <t>Наименование целей, задач, подпрограмм, основных мероприятий, мероприятий, ведомственных целевых программ, показателей</t>
  </si>
  <si>
    <t>Единица измерения показателя</t>
  </si>
  <si>
    <t>Коэф. значимости</t>
  </si>
  <si>
    <t>Методика расчета показателя</t>
  </si>
  <si>
    <t>Сроки реализации</t>
  </si>
  <si>
    <t>Ответственный исполнитель и соисполнители</t>
  </si>
  <si>
    <t>Коды бюджетной классификации расходов</t>
  </si>
  <si>
    <t>Значения по годам реализации</t>
  </si>
  <si>
    <t>Гл. раз-дел, подраздел</t>
  </si>
  <si>
    <t>Целевая статья</t>
  </si>
  <si>
    <t>Вид расходов</t>
  </si>
  <si>
    <t>Итого</t>
  </si>
  <si>
    <t>гр.1</t>
  </si>
  <si>
    <t>гр.2</t>
  </si>
  <si>
    <t>гр.3</t>
  </si>
  <si>
    <t>гр.4</t>
  </si>
  <si>
    <t>гр.5</t>
  </si>
  <si>
    <t>гр.6</t>
  </si>
  <si>
    <t>гр.7</t>
  </si>
  <si>
    <t>гр.8</t>
  </si>
  <si>
    <t>гр.9</t>
  </si>
  <si>
    <t>гр.10</t>
  </si>
  <si>
    <t>гр.11</t>
  </si>
  <si>
    <t>гр.12</t>
  </si>
  <si>
    <t>гр.13</t>
  </si>
  <si>
    <t>гр.14</t>
  </si>
  <si>
    <t>гр.15</t>
  </si>
  <si>
    <t>гр.16</t>
  </si>
  <si>
    <t>Показатель «Использование субсидии в виде имущественного взноса»</t>
  </si>
  <si>
    <t>Мероприятие «Организация проведения проверок использования по назначению и сохранности государственного имущества Забайкальского края»</t>
  </si>
  <si>
    <t>Мероприятие «Совершенствование учета и ведения реестра государственной собственности Забайкальского края»</t>
  </si>
  <si>
    <t>Показатель «Доля заключенных договоров аренды земельных участков, государственная собственность на которые не разграничена по результатам проведенных аукционов (в % от количества состоявшихся аукционов)»</t>
  </si>
  <si>
    <t xml:space="preserve">К = А/Б*100                                                                                                                                                           </t>
  </si>
  <si>
    <t>К = А/Б*100</t>
  </si>
  <si>
    <t xml:space="preserve">К = А/Б*100                                                                          </t>
  </si>
  <si>
    <t xml:space="preserve">К = А/Б*100                                                                                                                                       </t>
  </si>
  <si>
    <t xml:space="preserve">К = А + С/Б*100                                                                                                                   </t>
  </si>
  <si>
    <t xml:space="preserve">С = Ф/П*100                                                                                                                                               </t>
  </si>
  <si>
    <t xml:space="preserve">К = А/Б*100                                                                                                                                                      </t>
  </si>
  <si>
    <t>Показатель «Доля земельных участков, находящихся в собственности Забайкальского края, закрепленных на каком-либо праве, от общего количества   земельных участков, находящихся в государственной собственности Забайкальского края»</t>
  </si>
  <si>
    <t xml:space="preserve">Показатель «Результативность мероприятия по признанию прав (государственная регистрация права собственности Забайкальского края на объекты недвижимого имущества)» </t>
  </si>
  <si>
    <t xml:space="preserve">  Б – итоговый показатель зарегистрированных объектов недвижимости в собственность Забайкальского края на отчетную дату (ед.)</t>
  </si>
  <si>
    <t>А – сумма поступивших в краевой бюджет в отчетном году  по прочим поступлениям от использования имущества, находящегося в собственности субъектов РФ (за исключением имущества бюджетных и автономных учреждений субъектов РФ, а также имущества государственных унитарных предприятий субъектов РФ,  в том числе казенных) (тыс.руб.)</t>
  </si>
  <si>
    <t xml:space="preserve">Показатель «Результативность выполнения государственного задания подведомственными Департаменту государственными учреждениями Забайкальского края  </t>
  </si>
  <si>
    <t>Департамент государственного имущества и земельных отношений Забайкальского края (далее - Департамент)</t>
  </si>
  <si>
    <t>Показатель «Доля принятых решений, регулирующих перераспределение государственного имущества (в % от количества поступивших обращений от государственных учреждений)»</t>
  </si>
  <si>
    <t>Показатель «Отношение объектов, переданных в аренду субъектам малого и среднего предпринимательства, к общему количеству арендуемых объектов»</t>
  </si>
  <si>
    <t>Показатель «Доля договоров аренды, заключенных по результатам проведения торгов, в общем количестве заключенных договоров аренды»</t>
  </si>
  <si>
    <t>1.1.16</t>
  </si>
  <si>
    <t>Мероприятие «Об организации проведения комплексных кадастровых работ на территории Забайкальского края»</t>
  </si>
  <si>
    <t>Показатель «Доля земельных участков, учтенных в Едином государственном реестре недвижимости, с границами, соответствующими требованиям законодательства Российской Федерации, в общем количестве земельных участков, учтенных в Едином государственном реестре недвижимости»</t>
  </si>
  <si>
    <t xml:space="preserve">финансирование за счет федерального бюджета </t>
  </si>
  <si>
    <t>финансирование за счет краевого бюджета</t>
  </si>
  <si>
    <t>Департамент</t>
  </si>
  <si>
    <t>финансирование за счет местных бюджетов</t>
  </si>
  <si>
    <t>10101R5110</t>
  </si>
  <si>
    <t>Муниципальные образования Забайкальского края</t>
  </si>
  <si>
    <t>Показатель «Выполнение утвержденных показателей экономической эффективности краевыми государственными унитарными  предприятиями,   хозяйственными обществами с долей участия Забайкальского края в уставном капитале свыше 25%»</t>
  </si>
  <si>
    <t>К = А*100/Б</t>
  </si>
  <si>
    <t xml:space="preserve">У = ОК/О*100                                                                             </t>
  </si>
  <si>
    <t xml:space="preserve">А – количество оптимизированных ГУП, ГУ (ед.)    </t>
  </si>
  <si>
    <t>А – сумма поступивших в краевой бюджет в отчетном году доходов  от реализации иного имущества, находящегося в собственности субъектов РФ (за исключением имущества бюджетных и автономных учреждений субъектов РФ, а также имущества государственных унитарных предприятий субъектов РФ,  в том числе казенных), в части реализации основных средств по указанному имуществу (тыс.руб.)</t>
  </si>
  <si>
    <t>Б – величина планового задания на год по поступлениям в краевой бюджет доходов от реализации иного имущества, находящегося в собственности субъектов РФ (за исключением имущества бюджетных и автономных учреждений субъектов РФ, а также имущества государственных унитарных предприятий субъектов РФ,  в том числе казенных), в части реализации основных средств по указанному имуществу (за исключением земельных участков) (тыс.руб.)</t>
  </si>
  <si>
    <t>ОК – число опрошенных, имеющих высокий и средний уровень удовлетворенности качеством услуг социального обслуживания в учреждении (чел.)</t>
  </si>
  <si>
    <t>А – количество заключенных договоров (шт.)</t>
  </si>
  <si>
    <t>Б – количество поступивших распоряжений о предоставлении земельных участков (шт.)</t>
  </si>
  <si>
    <t>А – количество принятых распоряжений о даче согласия на переуступку прав (шт.)</t>
  </si>
  <si>
    <t>Б – количество поступивших заявлений о передаче прав аренды (шт.)</t>
  </si>
  <si>
    <t>А – количество принятых решений о перерасчете арендной платы (шт.)</t>
  </si>
  <si>
    <t>Б – количество поступивших заявлений на перерасчет (шт.)</t>
  </si>
  <si>
    <t>А – количество принятых распоряжений о расторжении договора аренды земельного участка(шт.)</t>
  </si>
  <si>
    <t>Б – количество поступивших заявлений о расторжении (шт.)</t>
  </si>
  <si>
    <t>А – сумма экономии бюджетных средств при проведении государственных закупок в части управления краевым имуществом (тыс.руб.)</t>
  </si>
  <si>
    <t>Б – объем средств, предусмотренных Департаменту бюджетной сметой расходов в части управления краевым имуществом (тыс.руб.), на приобретение товаров, работ, услуг в текущем году</t>
  </si>
  <si>
    <t>А – количество судебных решений в пользу  Департамента, принятых в отчетном периоде по поданным Департаментом искам, направленным в защиту имущественных интересов Забайкальского края (ед.)</t>
  </si>
  <si>
    <t>Б – общее количество судебных решений, принятых в отчетном периоде по поданным Департаментом искам, направленным в защиту имущественных интересов Забайкальского края  (ед.)</t>
  </si>
  <si>
    <t>О – общее число опрошенных (чел.)</t>
  </si>
  <si>
    <t>А –  объем исполненного планового задания (ед.)</t>
  </si>
  <si>
    <t>Б – установленная величина планового задания на год  (ед.)</t>
  </si>
  <si>
    <t xml:space="preserve">Департамент </t>
  </si>
  <si>
    <t>Показатель «Доля распределенных земельных участков, сформированных для целей бесплатного  предоставления в собственность льготным категориям граждан земельными участками, предоставленными для  индивидуального жилищного строительства (в % от количества граждан, включенных в реестр лиц, имеющих право на бесплатное предоставление земельных участков в собственность для индивидуального жилищного строительства)»</t>
  </si>
  <si>
    <t>А – количество земельных участков, сформированных для целей бесплатного предоставления в собственность льготным категориям граждан земельных участков на территории г. Читы для индивидуального жилищного строительства, которым предоставлены в собственность  земельные участки (чел.)</t>
  </si>
  <si>
    <t>Б – количество граждан включенных в реестр лиц, имеющих право на бесплатное предоставление в собственность земельных участков на территории г. Читы для индивидуального жилищного строительства  (чел.)</t>
  </si>
  <si>
    <t>Показатель «Доля принятых распоряжений о даче согласия на переуступку прав требования по договорам аренды земельных участков (в % от количества поступивших заявлений)»</t>
  </si>
  <si>
    <t>Показатель «Перерасчет арендной платы по договорам аренды земельных участков (в % от количества поступивших заявлений)»</t>
  </si>
  <si>
    <t>Б – общее количество подлежащих оптимизации ГУП и ГУ(ед.)</t>
  </si>
  <si>
    <t>А – количество объектов недвижимого имущества казны Забайкальского края, для которых определена целевая функция (ед.)</t>
  </si>
  <si>
    <t xml:space="preserve"> Б – общее количество объектов недвижимого имущества казны Забайкальского края (ед.)</t>
  </si>
  <si>
    <t>А – сумма поступивших в краевой бюджет в отчетном году доходов от использования краевого имущества (тыс.руб.)</t>
  </si>
  <si>
    <t>Б – величина планового задания на год по поступлениям в краевой бюджет доходов от использования краевого имущества (тыс.руб.)</t>
  </si>
  <si>
    <t xml:space="preserve">А – количество категорий земель на территории Забайкальского края, прошедших  актуализацию  кадастровой оценки (ед.)      </t>
  </si>
  <si>
    <t>Б – общее количество подлежащих актуализации кадастровой оценки категорий земель на территории Забайкальского края (ед.)</t>
  </si>
  <si>
    <t xml:space="preserve"> А – общее количество полученных кадастровых паспортов объектов недвижимости (иной технической документации) (ед.)           </t>
  </si>
  <si>
    <t xml:space="preserve"> А – фактические расходы (тыс.руб.)          </t>
  </si>
  <si>
    <t xml:space="preserve"> Б – утвержденные ассигнования (тыс.руб.)        </t>
  </si>
  <si>
    <t>С – кредиторская задолженность на начало года (тыс.руб.)</t>
  </si>
  <si>
    <t xml:space="preserve">  Ф – фактическое использование субсидии (тыс.руб.)                    </t>
  </si>
  <si>
    <t xml:space="preserve">  П – предоставленная субсидия (тыс.руб.)</t>
  </si>
  <si>
    <t>А – сумма поступивших в краевой бюджет в отчетном году доходов  в виде прибыли, приходящейся на доли в уставных капиталах хозяйственных товариществ и обществ, или дивидендов по акциям, принадлежащим субъектам РФ (тыс.руб.)</t>
  </si>
  <si>
    <t>Б – величина планового задания на год по поступлениям в краевой бюджет доходов  в виде прибыли, приходящейся на доли в уставных капиталах хозяйственных товариществ и обществ, или дивидендов по акциям, принадлежащим субъектам РФ (тыс.руб.)</t>
  </si>
  <si>
    <t>А – сумма поступивших в краевой бюджет в отчетном году доходов, получаемых в виде арендной платы, а также средства от продажи права на заключение договоров аренды за земли, находящиеся в собственности субъектов РФ (за исключением земельных участков бюджетных и автономных учреждений субъектов РФ) (тыс.руб.)</t>
  </si>
  <si>
    <t>Б – величина планового задания на год по поступлениям в краевой бюджет доходов, получаемых в виде арендной платы, а также средства от продажи права на заключение договоров аренды за земли, находящиеся в собственности субъектов РФ (за исключением земельных участков бюджетных и автономных учреждений субъектов РФ) (тыс.руб.)</t>
  </si>
  <si>
    <t>А – сумма поступивших в краевой бюджет в отчетном году доходов от перечисления части прибыли, остающейся после уплаты налогов и иных обязательных платежей государственных унитарных предприятий субъекта РФ (тыс.руб.)</t>
  </si>
  <si>
    <t>Б – величина планового задания на год по поступлениям в краевой бюджет доходов  от перечисления части прибыли, остающейся после уплаты налогов и иных обязательных платежей государственных унитарных предприятий субъектов РФ (тыс.руб.)</t>
  </si>
  <si>
    <t>Б – величина планового задания на год по поступлениям в краевой бюджет доходов от сдачи в аренду имущества, составляющего казну субъекта РФ (за исключением земельных участков) (тыс.руб.)</t>
  </si>
  <si>
    <t>А – сумма поступивших в краевой бюджет в отчетном году доходов  от сдачи в аренду имущества, составляющего казну субъекта РФ (за исключением земельных участков) (тыс.руб.)</t>
  </si>
  <si>
    <t>Б – величина планового задания на год по поступлениям в краевой бюджет по прочим поступлениям от использования имущества, находящегося в собственности субъектов РФ (за исключением имущества бюджетных и автономных учреждений субъектов РФ, а также имущества государственных унитарных предприятий субъектов РФ,  в том числе казенных) (тыс.руб.)</t>
  </si>
  <si>
    <t>А – сумма поступивших в краевой бюджет в отчетном году доходов  от  продажи земельных участков, находящихся в собственности субъектов РФ (за исключением земельных участков бюджетных и автономных учреждений субъектов РФ) (тыс.руб.)</t>
  </si>
  <si>
    <t>Б – величина планового задания на год по поступлениям в краевой бюджет доходов от  продажи земельных участков, находящихся в собственности субъектов РФ (за исключением земельных участков бюджетных и автономных учреждений субъектов РФ) (тыс.руб.)</t>
  </si>
  <si>
    <t>А – сумма поступивших в краевой бюджет в отчетном  году  от продажи акций и иных форм участия в капитале, находящихся в собственности субъекта РФ  (тыс.руб.)</t>
  </si>
  <si>
    <t>Б – величина планового задания на год по поступлениям в краевой бюджет .  от продажи акций и иных форм участия в капитале, находящихся в собственности субъекта РФ  (тыс.руб.)</t>
  </si>
  <si>
    <t xml:space="preserve"> А – количество ГУП,   хозяйственных обществ (с долей участия Забайкальского края в уставном капитале свыше 25%)  обеспечивших достижение запланированных показателей (ед.)              </t>
  </si>
  <si>
    <t xml:space="preserve">   Б – количество ГУП, хозяйственных обществ с долей участия Забайкальского края в уставном капитале свыше 25%  в отношении которых запланированы показатели экономической эффективности (ед.)</t>
  </si>
  <si>
    <t>А –  количество объектов, внесенных в электронную базу данных реестра государственного имущества (ед.)</t>
  </si>
  <si>
    <t>Б – общее количество объектов, подлежащих внесению в электронную базу данных реестра государственного имущества Забайкальского края(ед.)</t>
  </si>
  <si>
    <t>А –  количество приватизированных объектов имущества (ед.)</t>
  </si>
  <si>
    <t>Б – количество объектов, включенных в утвержденный на соответствующий плановый период прогнозный план (программу) приватизации государственного имущества Забайкальского края (с учетом внесенных  изменений и дополнений) (ед.)</t>
  </si>
  <si>
    <t>А – количество сформированных земельных участков для предоставления в собственность для индивидуального жилищного строительства  (шт.)</t>
  </si>
  <si>
    <t>Б – количество запланированных к формированию земельных участков (шт.)</t>
  </si>
  <si>
    <t>А – количество сформированных земельных участков для проведения аукционов (шт.)</t>
  </si>
  <si>
    <t>А – количество принятых решений об утверждении схем расположения земельных участков (шт.)</t>
  </si>
  <si>
    <t>Б – количество поступивших заявлений об утверждении схем расположения земельных участков (шт.)</t>
  </si>
  <si>
    <t>А – количество принятых положительных решений о предварительном согласовании предоставления земельных участков (шт.)</t>
  </si>
  <si>
    <t>Б – количество поступивших заявлений о предварительном согласовании предоставления земельных участков (шт.)</t>
  </si>
  <si>
    <t>А – количество принятых положительных решений о предоставлении земельных участков (шт.)</t>
  </si>
  <si>
    <t>Б – количество поступивших заявлений о предоставлении земельных участков (шт.)</t>
  </si>
  <si>
    <t>».</t>
  </si>
  <si>
    <t>Показатель «Процент ежегодного сокращения краевых государственных унитарных предприятий  в результате проведения мероприятий по оптимизации сети краевых предприятий»</t>
  </si>
  <si>
    <t>гр.17</t>
  </si>
  <si>
    <t>гр.18</t>
  </si>
  <si>
    <t>1.</t>
  </si>
  <si>
    <t>Х</t>
  </si>
  <si>
    <t>финансирование за счет краевого бюджета, тыс.рублей</t>
  </si>
  <si>
    <t>тыс. руб.</t>
  </si>
  <si>
    <t>Показатель «Доля оптимизированных  (реорганизованных, преобразованных и ликвидированных) ГУП и ГУ Забайкальского края по отношению к общему количеству ГУП и ГУ Забайкальского края, подлежащих оптимизации»</t>
  </si>
  <si>
    <t>%</t>
  </si>
  <si>
    <t>Показатель «Доля объектов недвижимого имущества казны Забайкальского края, для которых определена целевая функция от общего количества объектов недвижимого имущества казны Забайкальского края»</t>
  </si>
  <si>
    <t xml:space="preserve">Х </t>
  </si>
  <si>
    <t>1.1</t>
  </si>
  <si>
    <t>Подпрограмма «Повышение эффективности управления государственной собственностью Забайкальского края»</t>
  </si>
  <si>
    <t>1.1.1</t>
  </si>
  <si>
    <t>Основное мероприятие «Управление государственной собственностью Забайкальского края»</t>
  </si>
  <si>
    <t>1.1.1.1</t>
  </si>
  <si>
    <t>Мероприятие «Оценка недвижимости, признание прав и регулирование отношений государственной собственности Забайкальского края»</t>
  </si>
  <si>
    <t>тыс.  руб.</t>
  </si>
  <si>
    <t>итого</t>
  </si>
  <si>
    <t>1.1.1.2</t>
  </si>
  <si>
    <t>Мероприятие «Содержание и обслуживание казенного имущества»</t>
  </si>
  <si>
    <t>1.1.1..3</t>
  </si>
  <si>
    <t>А – общее количество земельных участков, учтенных в Едином государственном реестре недвижимости, с границами, соответствующими требованиям законодательства Российской Федерации (ед.)</t>
  </si>
  <si>
    <t xml:space="preserve">Б - общее количество земельных участков учтенных в Едином государственном реестре  недвижимости (ед.) </t>
  </si>
  <si>
    <t>Основное мероприятие «Обеспечение выполнения  государственного задания подведомственными Департаменту государственными учреждениями Забайкальского края»</t>
  </si>
  <si>
    <t>гр.19</t>
  </si>
  <si>
    <t>2014-2021 годы</t>
  </si>
  <si>
    <t>«ПРИЛОЖЕНИЕ
к государственной программе
Забайкальского края
«Управление государственной собственностью
Забайкальского края (2014-2021 годы)» 
(в редакции постановления Правительства Забайкальского края от ______________ № _____)</t>
  </si>
  <si>
    <t xml:space="preserve">Основные мероприятия, мероприятия, показатели и объемы финансирования государственной программы 
«Управление государственной собственностью Забайкальского края (2014-2021 годы)»
</t>
  </si>
  <si>
    <t>0114</t>
  </si>
  <si>
    <t xml:space="preserve">Основные мероприятия, мероприятия, показатели и объемы финансирования государственной программы 
«Управление государственной собственностью Забайкальского края»
</t>
  </si>
  <si>
    <t>Показатель «Доля земельных участков, находящихся в собственности Забайкальского края, для которых определен вид целевого использования, от общего количества земельных участков, находящихся в собственности Забайкальского края»</t>
  </si>
  <si>
    <t>Показатель «Результативность  выполнения  плана по доходам от перечисления части прибыли, остающейся после уплаты налогов и иных обязательных платежей государственных унитарных предприятий субъектов Российской Федерации (в % от плановых показателей, установленных на год)»</t>
  </si>
  <si>
    <t>Показатель «Доля объектов недвижимого имущества казны Забайкальского края, для которых определена целевая функция (наличие пользователя объекта), от общего количества объектов недвижимого имущества казны Забайкальского края»</t>
  </si>
  <si>
    <t>Показатель «Доля принятых решений о даче согласия на переуступку прав требования по договорам аренды земельных участков (в % от количества поступивших заявлений)»</t>
  </si>
  <si>
    <t>Б – количество рассмотренных заявлений, поступивших от граждан о предоставлении в безвозмездное пользование земельных участков (чел.)</t>
  </si>
  <si>
    <t>гр.20</t>
  </si>
  <si>
    <t>гр.21</t>
  </si>
  <si>
    <t>Б – величина планового задания на год по поступлениям в краевой бюджет доходов от использования краевого имущества (тыс. руб.)</t>
  </si>
  <si>
    <t>Показатель «Результативность  выполнения  плана по доходам от сдачи в аренду имущества, составляющего казну субъекта Российской Федерации (за исключением земельных участков) (в % от плановых показателей, установленных на год)»</t>
  </si>
  <si>
    <t xml:space="preserve">   Б – количество ГУП, хозяйственных обществ с долей участия Забайкальского края в уставном капитале свыше 25%,  в отношении которых запланированы показатели экономической эффективности (ед.)</t>
  </si>
  <si>
    <t>Мероприятие «Организация процедур приватизации государственного имущества Забайкальского края»</t>
  </si>
  <si>
    <t>Б – общее количество объектов, подлежащих внесению в электронную базу данных реестра государственного имущества Забайкальского края (ед.)</t>
  </si>
  <si>
    <t>Показатель «Доля предоставленных земельных участков, сформированных для целей бесплатного  предоставления в собственность льготным категориям граждан, (в %) от количества граждан, включенных в реестр лиц, имеющих право на бесплатное предоставление земельных участков в собственность для индивидуального жилищного строительства (за исключением граждан исключенных из реестра лиц, имеющих право на бесплатное предоставление в собственность земельных участков)»</t>
  </si>
  <si>
    <t xml:space="preserve">Б -  количество поступивших заявлений от льготной категории граждан  (шт.)  </t>
  </si>
  <si>
    <t xml:space="preserve">Б - общее количество земельных участков, учтенных в Едином государственном реестре  недвижимости (ед.) </t>
  </si>
  <si>
    <t>С – кредиторская задолженность на начало года (тыс. руб.)</t>
  </si>
  <si>
    <t xml:space="preserve">  П – предоставленная субсидия (тыс. руб.)</t>
  </si>
  <si>
    <t>Б – величина планового задания на год по поступлениям в краевой бюджет доходов  в виде прибыли, приходящейся на доли в уставных капиталах хозяйственных товариществ и обществ, или дивидендов по акциям, принадлежащим субъектам РФ (тыс. руб.)</t>
  </si>
  <si>
    <t>Б – величина планового задания на год по поступлениям в краевой бюджет доходов, получаемых в виде арендной платы, а также средства от продажи права на заключение договоров аренды за земли, находящиеся в собственности субъектов РФ (за исключением земельных участков бюджетных и автономных учреждений субъектов РФ) (тыс. руб.)</t>
  </si>
  <si>
    <t>Б – величина планового задания на год по поступлениям в краевой бюджет доходов от сдачи в аренду имущества, составляющего казну субъекта РФ (за исключением земельных участков) (тыс. руб.)</t>
  </si>
  <si>
    <t>Б – величина планового задания на год по поступлениям в краевой бюджет доходов  от перечисления части прибыли, остающейся после уплаты налогов и иных обязательных платежей государственных унитарных предприятий субъектов РФ (тыс. руб.)</t>
  </si>
  <si>
    <t>Б – величина планового задания на год по поступлениям в краевой бюджет по прочим поступлениям от использования имущества, находящегося в собственности субъектов РФ (за исключением имущества бюджетных и автономных учреждений субъектов РФ, а также имущества государственных унитарных предприятий субъектов РФ,  в том числе казенных) (тыс. руб.)</t>
  </si>
  <si>
    <t>Б – величина планового задания на год по поступлениям в краевой бюджет доходов от реализации иного имущества, находящегося в собственности субъектов РФ (за исключением имущества бюджетных и автономных учреждений субъектов РФ, а также имущества государственных унитарных предприятий субъектов РФ,  в том числе казенных), в части реализации основных средств по указанному имуществу (за исключением земельных участков) (тыс. руб.)</t>
  </si>
  <si>
    <t>Б – величина планового задания на год по поступлениям в краевой бюджет доходов от  продажи земельных участков, находящихся в собственности субъектов РФ (за исключением земельных участков бюджетных и автономных учреждений субъектов РФ) (тыс. руб.)</t>
  </si>
  <si>
    <t>Б – величина планового задания на год по поступлениям в краевой бюджет .  от продажи акций и иных форм участия в капитале, находящихся в собственности субъекта РФ  (тыс. руб.)</t>
  </si>
  <si>
    <t>финансирование за счет краевого бюджета, тыс. руб.</t>
  </si>
  <si>
    <t>тыс .руб.</t>
  </si>
  <si>
    <t>Б – объем финансирования (тыс. руб.)</t>
  </si>
  <si>
    <t>Б – объем средств, предусмотренных Департаменту бюджетной сметой расходов в части управления краевым имуществом (тыс. руб.), на приобретение товаров, работ, услуг в текущем году</t>
  </si>
  <si>
    <t>В – объем субсидии, заявленной учреждением в соответствии с заявками на финансирование (тыс. руб.)</t>
  </si>
  <si>
    <t xml:space="preserve">А – количество оптимизированных ГУП, ГУ (ед.);    </t>
  </si>
  <si>
    <t xml:space="preserve">А – количество объектов недвижимого имущества казны Забайкальского края, для которых определена целевая функция (ед.); </t>
  </si>
  <si>
    <t xml:space="preserve">А – количество земельных участков, находящихся в собственности Забайкальского края, для которых определен вид целевого использования (ед.);  </t>
  </si>
  <si>
    <t xml:space="preserve">А – количество земельных участков, находящихся в собственности Забайкальского края, закрепленных на каком-либо праве (ед.);                                         </t>
  </si>
  <si>
    <t xml:space="preserve">А – сумма поступивших в краевой бюджет в отчетном году доходов от использования краевого имущества (тыс. руб.); </t>
  </si>
  <si>
    <t xml:space="preserve">А – количество категорий земель на территории Забайкальского края, прошедших  актуализацию  кадастровой оценки (ед.);       </t>
  </si>
  <si>
    <t xml:space="preserve"> А – общее количество полученных кадастровых паспортов объектов недвижимости (иной технической документации) (ед.);            </t>
  </si>
  <si>
    <t xml:space="preserve"> А – фактические расходы (тыс. руб.);           </t>
  </si>
  <si>
    <t xml:space="preserve"> Б – утвержденные ассигнования (тыс. руб.);         </t>
  </si>
  <si>
    <t xml:space="preserve">  Ф – фактическое использование субсидии (тыс. руб.);                     </t>
  </si>
  <si>
    <t xml:space="preserve">А – сумма поступивших в краевой бюджет в отчетном году доходов  в виде прибыли, приходящейся на доли в уставных капиталах хозяйственных товариществ и обществ, или дивидендов по акциям, принадлежащим субъектам РФ (тыс. руб.); </t>
  </si>
  <si>
    <t xml:space="preserve">А – сумма поступивших в краевой бюджет в отчетном году доходов, получаемых в виде арендной платы, а также средства от продажи права на заключение договоров аренды за земли, находящиеся в собственности субъектов РФ (за исключением земельных участков бюджетных и автономных учреждений субъектов РФ) (тыс. руб.); </t>
  </si>
  <si>
    <t xml:space="preserve">А – сумма поступивших в краевой бюджет в отчетном году доходов  от сдачи в аренду имущества, составляющего казну субъекта РФ (за исключением земельных участков) (тыс. руб.); </t>
  </si>
  <si>
    <t xml:space="preserve">А – сумма поступивших в краевой бюджет в отчетном году доходов от перечисления части прибыли, остающейся после уплаты налогов и иных обязательных платежей государственных унитарных предприятий субъекта РФ (тыс. руб.); </t>
  </si>
  <si>
    <t xml:space="preserve">А – сумма поступивших в краевой бюджет в отчетном году  по прочим поступлениям от использования имущества, находящегося в собственности субъектов РФ (за исключением имущества бюджетных и автономных учреждений субъектов РФ, а также имущества государственных унитарных предприятий субъектов РФ,  в том числе казенных) (тыс. руб.); </t>
  </si>
  <si>
    <t xml:space="preserve">А – сумма поступивших в краевой бюджет в отчетном году доходов  от реализации иного имущества, находящегося в собственности субъектов РФ (за исключением имущества бюджетных и автономных учреждений субъектов РФ, а также имущества государственных унитарных предприятий субъектов РФ,  в том числе казенных), в части реализации основных средств по указанному имуществу (тыс. руб.); </t>
  </si>
  <si>
    <t xml:space="preserve">А – сумма поступивших в краевой бюджет в отчетном году доходов  от  продажи земельных участков, находящихся в собственности субъектов РФ (за исключением земельных участков бюджетных и автономных учреждений субъектов РФ) (тыс. руб.); </t>
  </si>
  <si>
    <t xml:space="preserve">А – сумма поступивших в краевой бюджет в отчетном  году  от продажи акций и иных форм участия в капитале, находящихся в собственности субъекта РФ  (тыс. руб.); </t>
  </si>
  <si>
    <t xml:space="preserve"> П1 –  количество осуществленных Департаментом проверок краевого имущества и земельных участков в отчетном году (ед.);                                                                   </t>
  </si>
  <si>
    <t xml:space="preserve">АСМП – количество объектов имущества Забайкальского края, переданных в аренду субъектам малого и среднего предпринимательства (ед.);     </t>
  </si>
  <si>
    <t xml:space="preserve">АТ – количество действующих договоров аренды, заключенных по результатам торгов (ед.);     </t>
  </si>
  <si>
    <t xml:space="preserve">А – количество краевых государственных учреждений на начало отчетного года (ед.);            </t>
  </si>
  <si>
    <t xml:space="preserve">А – количество краевых государственных унитарных предприятий  на начало  отчетного года (ед.);  </t>
  </si>
  <si>
    <t xml:space="preserve">А – количество хозяйственных обществ с долей краевого участия в уставном капитале  на начало  отчетного года (ед.); </t>
  </si>
  <si>
    <t xml:space="preserve">А –  количество объектов, внесенных в электронную базу данных реестра государственного имущества (ед.); </t>
  </si>
  <si>
    <t xml:space="preserve">А –  количество приватизированных объектов имущества (ед.); </t>
  </si>
  <si>
    <t xml:space="preserve">А – количество принятых решений  (ед.);                        </t>
  </si>
  <si>
    <t xml:space="preserve">А – количество принятых решений  (ед.); </t>
  </si>
  <si>
    <t xml:space="preserve">А – количество сформированных земельных участков для проведения аукционов (шт.); </t>
  </si>
  <si>
    <t xml:space="preserve">А – количество принятых решений об утверждении схем расположения земельных участков (шт.); </t>
  </si>
  <si>
    <t xml:space="preserve">А – количество принятых положительных решений о предварительном согласовании предоставления земельных участков (шт.); </t>
  </si>
  <si>
    <t xml:space="preserve">А – количество заключенных договоров (шт.); </t>
  </si>
  <si>
    <t xml:space="preserve">А – количество принятых распоряжений о даче согласия на переуступку прав (шт.); </t>
  </si>
  <si>
    <t xml:space="preserve">А – количество заключенных соглашений о перерасчете арендной платы (шт.); </t>
  </si>
  <si>
    <t xml:space="preserve">А – количество заключенных соглашений о расторжении договора аренды земельного участка (шт.); </t>
  </si>
  <si>
    <t xml:space="preserve">А – количество принятых решений  по вопросу предоставления в собственность земельных участков (шт.);  </t>
  </si>
  <si>
    <t xml:space="preserve">А – количество состоявшихся аукционов по предоставлению в аренду земельных участков, государственная собственность на которые не разграничена, расположенных на территории  г.Читы (ед.);   </t>
  </si>
  <si>
    <t xml:space="preserve">А – количество принятых решений  по вопросу предоставления в безвозмездное пользование земельных участков (шт.);   </t>
  </si>
  <si>
    <t xml:space="preserve">А – общее количество земельных участков, учтенных в Едином государственном реестре недвижимости, с границами, соответствующими требованиям законодательства Российской Федерации (ед.); </t>
  </si>
  <si>
    <t xml:space="preserve">А – кассовый  расход (тыс. руб.);   </t>
  </si>
  <si>
    <t xml:space="preserve">А – фактические расходы (тыс. руб.);  </t>
  </si>
  <si>
    <t xml:space="preserve">Б – утвержденные лимиты (тыс. руб.);  </t>
  </si>
  <si>
    <t xml:space="preserve">А – сумма экономии бюджетных средств при проведении государственных закупок в части управления краевым имуществом (тыс.руб.); </t>
  </si>
  <si>
    <t xml:space="preserve">А – количество судебных решений в пользу  Департамента, принятых в отчетном периоде по поданным Департаментом искам, направленным в защиту имущественных интересов Забайкальского края (ед.); </t>
  </si>
  <si>
    <t xml:space="preserve">ОК – число опрошенных, имеющих высокий и средний уровень удовлетворенности качеством услуг социального обслуживания в учреждении (чел.); </t>
  </si>
  <si>
    <t xml:space="preserve">А – объем фактически предоставленной субсидии (тыс. руб.); </t>
  </si>
  <si>
    <t xml:space="preserve">А –  объем исполненного планового задания (ед.); </t>
  </si>
  <si>
    <t>Показатель «Результативность  выполнения  плана по источникам финансирования дефицита бюджета, то есть  от продажи акций и иных форм участия в капитале, находящихся в собственности субъекта Российской Федерации (в % от плановых показателей, установленных на год)»</t>
  </si>
  <si>
    <t>Показатель «Доля внесенных в Единый государственный реестр недвижимости сведений о границах между субъектами Российской Федерации»</t>
  </si>
  <si>
    <t>Показатель «Количество жилых помещений,  включенных в специализированный жилищный фонд»</t>
  </si>
  <si>
    <t>1.1.1.16</t>
  </si>
  <si>
    <t>гр. 22</t>
  </si>
  <si>
    <t>гр.23</t>
  </si>
  <si>
    <t xml:space="preserve">А – количество земельных участков, предоставленных в собственность граждан, сформированных для целей бесплатного предоставления в собственность льготным категориям граждан (чел. за отчетный период); </t>
  </si>
  <si>
    <t>Б – количество граждан, включенных в реестр лиц, имеющих право на бесплатное предоставление в собственность земельных участков  для индивидуального жилищного строительства, в текущем году  (за исключением граждан, исключенных из реестра лиц, имеющих право на бесплатное предоставление в собственность земельных участков) (чел.за отчетный период)</t>
  </si>
  <si>
    <t>Показатель «Доля принятых решений о разграничении государственного имущества (в % от количества поступивших заявлений)»</t>
  </si>
  <si>
    <t xml:space="preserve">А – количество принятых решений  и уведомлений о разграничении государственного имущества (ед.)     </t>
  </si>
  <si>
    <t xml:space="preserve"> Б – количество поступивших обращений (ед.);    </t>
  </si>
  <si>
    <t>2014-2025 годы</t>
  </si>
  <si>
    <t>2014-2025 год</t>
  </si>
  <si>
    <t xml:space="preserve">А – количество принятых решений  и уведомлений о разграничении муниципального имущества (ед.)     </t>
  </si>
  <si>
    <t xml:space="preserve"> Б – количество обращений, поступивших от муниципальных образований, о разграничении муниципальной собственности  (ед.);        </t>
  </si>
  <si>
    <t xml:space="preserve">А - количество  принятых решений по вопросу бесплатного предоставления в собственность земельных участков (шт.);            </t>
  </si>
  <si>
    <t>Показатель «Доля предоставленных в собственность земельных участков льготной категории граждан, сформированных для целей бесплатного  предоставления (в %) от количества поступивших заявлений о предоставлении в собственность земельных участков льготной категории граждан»</t>
  </si>
  <si>
    <t>Показатель «Доля предоставленных земельных участков   в собственность граждан и юридических лиц  под объектами недвижимости, для ведения гражданами садоводства и огородничества (в %) от количества поступивших заявлений от граждан и юридических лиц»</t>
  </si>
  <si>
    <t>Показатель «Доля принятых решений об утверждении ежегодных перечней  (в % от количества поступивших обращений от государственных учреждений)»</t>
  </si>
  <si>
    <t xml:space="preserve"> А – количество принятых решений об утверждении перечней (ед.);   </t>
  </si>
  <si>
    <t>Б –  количество обращений, поступивших от государственных учреждений    (ед.)</t>
  </si>
  <si>
    <t>Мероприятие «Проведение комплексных кадастровых работ на территории муниципальных образований Забайкальского края»</t>
  </si>
  <si>
    <t>Показатель «Результативность  выполнения  плана по доходам, получаемым в виде арендной платы, а также средства от продажи права на заключение договоров аренды за земли, находящиеся в собственности субъектов Российской Федерации (за исключением земельных участков бюджетных и автономных учреждений субъектов Российской Федерации) (в % от плановых показателей, установленных на год)»</t>
  </si>
  <si>
    <t xml:space="preserve">К = А/Б*100, где:                                                                                                                                                          </t>
  </si>
  <si>
    <t xml:space="preserve">К = А/Б*100,  где:                                                                                                                                                         </t>
  </si>
  <si>
    <t xml:space="preserve"> К = А/Б*100,  где:</t>
  </si>
  <si>
    <t xml:space="preserve">К = А/Б*100, где:                                                                                                                                                           </t>
  </si>
  <si>
    <t xml:space="preserve">К = А/Б*100, где:                                                                          </t>
  </si>
  <si>
    <t xml:space="preserve">К = А/Б*100, где:                                                                                                                                       </t>
  </si>
  <si>
    <t xml:space="preserve">К = (А + С)/Б*100, где:                                                                                                               </t>
  </si>
  <si>
    <t xml:space="preserve">С = Ф/П*100, где:                                                                                                                                               </t>
  </si>
  <si>
    <t>ИПП = П1/ПП*100, где:</t>
  </si>
  <si>
    <t>У = АСМП/А*100, где:</t>
  </si>
  <si>
    <t>ДА = АТ/А*100, где:</t>
  </si>
  <si>
    <t>К = А - Б/А*100,  где:</t>
  </si>
  <si>
    <t>К = А - Б/А*100, где:</t>
  </si>
  <si>
    <t>К = A/Б*100,  где:</t>
  </si>
  <si>
    <t xml:space="preserve">К = A/Б*100, где: </t>
  </si>
  <si>
    <t>К = А/Б*100, где:</t>
  </si>
  <si>
    <t xml:space="preserve">К=А/Б*100,  где:                                                                                                                                  </t>
  </si>
  <si>
    <t>К = Б/А*100, где:</t>
  </si>
  <si>
    <t xml:space="preserve">К=А/Б*100,  где:                                                                                                                                 </t>
  </si>
  <si>
    <t>К = ( А + С)/Б*100,  где:</t>
  </si>
  <si>
    <t>К = А*100/Б, где:</t>
  </si>
  <si>
    <t xml:space="preserve">У = ОК/О*100, где:                                                                             </t>
  </si>
  <si>
    <t xml:space="preserve">К = А/В*100,  где:                                                                           </t>
  </si>
  <si>
    <t>Показатель «Результативность выполнения государственного задания подведомственными Департаменту государственными учреждениями Забайкальского края»</t>
  </si>
  <si>
    <t>Показатель «Количество объектов недвижимости, сведения о которых включены в карты-планы территорий, составленные по результатам проведения комплексных кадастровых работ, и предоставленные в орган регистрации прав (в том числе объектов недвижимости, сведения о границах которых уточнены, установлены, по которым исправлены реестровые ошибки в сведениях Единого государственного рееста недвижимости, а также образованных в ходе проведения комплексных кадастровых работ объектов недвижимости)»</t>
  </si>
  <si>
    <t>А - количество внесенных  в Единый государственный реестр недвижимости сведений о границах между Забайкальским краем и смежными субъектами  Российской Федерации</t>
  </si>
  <si>
    <t>Б - количество границ между Забайкальским краем и смежными субъектами  Российской Федерации</t>
  </si>
  <si>
    <t>Показатель «Выполнение утвержденных показателей экономической эффективности краевыми государственными унитарными  предприятиями,   хозяйственными обществами с долей участия Забайкальского края в уставном капитале свыше 25 %»</t>
  </si>
  <si>
    <t xml:space="preserve"> А – количество ГУП,   хозяйственных обществ (с долей участия Забайкальского края в уставном капитале свыше 25 %),  обеспечивших достижение запланированных показателей (ед.);               </t>
  </si>
  <si>
    <t xml:space="preserve">К = А/Б*100,  где:                                                                                                                                                     </t>
  </si>
  <si>
    <t xml:space="preserve">К = А/Б*100, где:                                                                                                                                                      </t>
  </si>
  <si>
    <t xml:space="preserve"> А – количество ГУП,   хозяйственных обществ (с долей участия Забайкальского края в уставном капитале свыше 25 %),  обеспечивших достижение запланированных двух и более показателей  (ед.);               </t>
  </si>
  <si>
    <t>ПРИЛОЖЕНИЕ
к государственной программе
Забайкальского края
«Управление государственной собственностью
Забайкальского края»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</si>
</sst>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000"/>
  </numFmts>
  <fonts count="56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9"/>
      <name val="Times New Roman"/>
      <family val="1"/>
    </font>
    <font>
      <sz val="9"/>
      <name val="Arial Cyr"/>
      <family val="0"/>
    </font>
    <font>
      <sz val="9"/>
      <color indexed="8"/>
      <name val="Arial Cyr"/>
      <family val="0"/>
    </font>
    <font>
      <sz val="9"/>
      <color indexed="8"/>
      <name val="Times New Roman"/>
      <family val="1"/>
    </font>
    <font>
      <b/>
      <sz val="9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9"/>
      <color indexed="8"/>
      <name val="Arial Cyr"/>
      <family val="0"/>
    </font>
    <font>
      <b/>
      <i/>
      <sz val="9"/>
      <color indexed="8"/>
      <name val="Times New Roman"/>
      <family val="1"/>
    </font>
    <font>
      <u val="single"/>
      <sz val="9"/>
      <color indexed="8"/>
      <name val="Times New Roman"/>
      <family val="1"/>
    </font>
    <font>
      <sz val="9"/>
      <color indexed="10"/>
      <name val="Times New Roman"/>
      <family val="1"/>
    </font>
    <font>
      <sz val="9"/>
      <color indexed="10"/>
      <name val="Arial Cyr"/>
      <family val="0"/>
    </font>
    <font>
      <sz val="10"/>
      <color indexed="8"/>
      <name val="Arial Cyr"/>
      <family val="0"/>
    </font>
    <font>
      <sz val="9"/>
      <name val="Tahoma"/>
      <family val="2"/>
    </font>
    <font>
      <b/>
      <sz val="9"/>
      <name val="Tahom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25"/>
      <name val="Calibri"/>
      <family val="2"/>
    </font>
    <font>
      <b/>
      <sz val="13"/>
      <color indexed="25"/>
      <name val="Calibri"/>
      <family val="2"/>
    </font>
    <font>
      <b/>
      <sz val="11"/>
      <color indexed="25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25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13"/>
      <name val="Arial Cyr"/>
      <family val="0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theme="1"/>
      <name val="Times New Roman"/>
      <family val="1"/>
    </font>
    <font>
      <sz val="9"/>
      <color rgb="FFFFFF00"/>
      <name val="Arial Cyr"/>
      <family val="0"/>
    </font>
    <font>
      <sz val="10"/>
      <color theme="1"/>
      <name val="Arial Cyr"/>
      <family val="0"/>
    </font>
    <font>
      <b/>
      <sz val="8"/>
      <name val="Arial Cyr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medium"/>
    </border>
    <border>
      <left style="thin"/>
      <right/>
      <top/>
      <bottom/>
    </border>
    <border>
      <left/>
      <right style="thin"/>
      <top style="thin"/>
      <bottom/>
    </border>
    <border>
      <left/>
      <right style="thin"/>
      <top/>
      <bottom/>
    </border>
    <border>
      <left/>
      <right style="thin"/>
      <top/>
      <bottom style="thin"/>
    </border>
    <border>
      <left style="thin"/>
      <right/>
      <top style="thin"/>
      <bottom/>
    </border>
    <border>
      <left style="thin"/>
      <right/>
      <top/>
      <bottom style="thin"/>
    </border>
    <border>
      <left/>
      <right/>
      <top style="thin"/>
      <bottom style="thin"/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325">
    <xf numFmtId="0" fontId="0" fillId="0" borderId="0" xfId="0" applyAlignment="1">
      <alignment/>
    </xf>
    <xf numFmtId="0" fontId="5" fillId="33" borderId="0" xfId="0" applyFont="1" applyFill="1" applyBorder="1" applyAlignment="1">
      <alignment vertical="center"/>
    </xf>
    <xf numFmtId="0" fontId="6" fillId="33" borderId="0" xfId="0" applyFont="1" applyFill="1" applyBorder="1" applyAlignment="1">
      <alignment vertical="top" wrapText="1"/>
    </xf>
    <xf numFmtId="0" fontId="6" fillId="33" borderId="0" xfId="0" applyFont="1" applyFill="1" applyBorder="1" applyAlignment="1">
      <alignment horizontal="center" vertical="top" wrapText="1"/>
    </xf>
    <xf numFmtId="0" fontId="5" fillId="33" borderId="0" xfId="0" applyFont="1" applyFill="1" applyBorder="1" applyAlignment="1">
      <alignment horizontal="center" vertical="center"/>
    </xf>
    <xf numFmtId="0" fontId="5" fillId="33" borderId="0" xfId="0" applyFont="1" applyFill="1" applyBorder="1" applyAlignment="1">
      <alignment/>
    </xf>
    <xf numFmtId="0" fontId="6" fillId="33" borderId="10" xfId="0" applyFont="1" applyFill="1" applyBorder="1" applyAlignment="1">
      <alignment horizontal="center" vertical="top" wrapText="1"/>
    </xf>
    <xf numFmtId="0" fontId="6" fillId="33" borderId="10" xfId="0" applyFont="1" applyFill="1" applyBorder="1" applyAlignment="1">
      <alignment horizontal="center" vertical="top"/>
    </xf>
    <xf numFmtId="0" fontId="5" fillId="33" borderId="0" xfId="0" applyFont="1" applyFill="1" applyBorder="1" applyAlignment="1">
      <alignment horizontal="center"/>
    </xf>
    <xf numFmtId="0" fontId="7" fillId="33" borderId="10" xfId="0" applyFont="1" applyFill="1" applyBorder="1" applyAlignment="1">
      <alignment horizontal="left" vertical="top" wrapText="1"/>
    </xf>
    <xf numFmtId="0" fontId="7" fillId="33" borderId="10" xfId="0" applyFont="1" applyFill="1" applyBorder="1" applyAlignment="1">
      <alignment vertical="top" wrapText="1"/>
    </xf>
    <xf numFmtId="0" fontId="7" fillId="33" borderId="10" xfId="0" applyFont="1" applyFill="1" applyBorder="1" applyAlignment="1">
      <alignment horizontal="center" vertical="top" wrapText="1"/>
    </xf>
    <xf numFmtId="4" fontId="8" fillId="33" borderId="10" xfId="0" applyNumberFormat="1" applyFont="1" applyFill="1" applyBorder="1" applyAlignment="1">
      <alignment horizontal="center" vertical="top"/>
    </xf>
    <xf numFmtId="4" fontId="7" fillId="33" borderId="10" xfId="0" applyNumberFormat="1" applyFont="1" applyFill="1" applyBorder="1" applyAlignment="1">
      <alignment horizontal="center" vertical="top"/>
    </xf>
    <xf numFmtId="0" fontId="9" fillId="33" borderId="0" xfId="0" applyFont="1" applyFill="1" applyBorder="1" applyAlignment="1">
      <alignment/>
    </xf>
    <xf numFmtId="0" fontId="6" fillId="33" borderId="11" xfId="0" applyFont="1" applyFill="1" applyBorder="1" applyAlignment="1">
      <alignment horizontal="center" vertical="top" wrapText="1"/>
    </xf>
    <xf numFmtId="0" fontId="6" fillId="33" borderId="12" xfId="0" applyFont="1" applyFill="1" applyBorder="1" applyAlignment="1">
      <alignment horizontal="center" vertical="top" wrapText="1"/>
    </xf>
    <xf numFmtId="0" fontId="6" fillId="33" borderId="13" xfId="0" applyFont="1" applyFill="1" applyBorder="1" applyAlignment="1">
      <alignment horizontal="center" vertical="top" wrapText="1"/>
    </xf>
    <xf numFmtId="4" fontId="9" fillId="33" borderId="0" xfId="0" applyNumberFormat="1" applyFont="1" applyFill="1" applyBorder="1" applyAlignment="1">
      <alignment/>
    </xf>
    <xf numFmtId="0" fontId="6" fillId="33" borderId="10" xfId="0" applyFont="1" applyFill="1" applyBorder="1" applyAlignment="1">
      <alignment horizontal="left" vertical="top" wrapText="1"/>
    </xf>
    <xf numFmtId="4" fontId="6" fillId="33" borderId="10" xfId="0" applyNumberFormat="1" applyFont="1" applyFill="1" applyBorder="1" applyAlignment="1">
      <alignment horizontal="center" vertical="top"/>
    </xf>
    <xf numFmtId="0" fontId="7" fillId="33" borderId="13" xfId="0" applyFont="1" applyFill="1" applyBorder="1" applyAlignment="1">
      <alignment horizontal="center" vertical="top" wrapText="1"/>
    </xf>
    <xf numFmtId="0" fontId="7" fillId="33" borderId="10" xfId="0" applyFont="1" applyFill="1" applyBorder="1" applyAlignment="1">
      <alignment horizontal="center" vertical="center" wrapText="1"/>
    </xf>
    <xf numFmtId="0" fontId="9" fillId="33" borderId="0" xfId="0" applyFont="1" applyFill="1" applyBorder="1" applyAlignment="1">
      <alignment vertical="center"/>
    </xf>
    <xf numFmtId="49" fontId="6" fillId="33" borderId="10" xfId="0" applyNumberFormat="1" applyFont="1" applyFill="1" applyBorder="1" applyAlignment="1">
      <alignment horizontal="center" vertical="top" wrapText="1"/>
    </xf>
    <xf numFmtId="0" fontId="5" fillId="33" borderId="0" xfId="0" applyFont="1" applyFill="1" applyAlignment="1">
      <alignment/>
    </xf>
    <xf numFmtId="0" fontId="6" fillId="33" borderId="11" xfId="0" applyFont="1" applyFill="1" applyBorder="1" applyAlignment="1">
      <alignment horizontal="center" vertical="center" wrapText="1"/>
    </xf>
    <xf numFmtId="0" fontId="6" fillId="33" borderId="12" xfId="0" applyFont="1" applyFill="1" applyBorder="1" applyAlignment="1">
      <alignment horizontal="center" vertical="center" wrapText="1"/>
    </xf>
    <xf numFmtId="0" fontId="6" fillId="33" borderId="13" xfId="0" applyFont="1" applyFill="1" applyBorder="1" applyAlignment="1">
      <alignment horizontal="center" vertical="center" wrapText="1"/>
    </xf>
    <xf numFmtId="0" fontId="6" fillId="33" borderId="14" xfId="0" applyFont="1" applyFill="1" applyBorder="1" applyAlignment="1">
      <alignment horizontal="center" vertical="top" wrapText="1"/>
    </xf>
    <xf numFmtId="0" fontId="6" fillId="33" borderId="10" xfId="0" applyFont="1" applyFill="1" applyBorder="1" applyAlignment="1">
      <alignment horizontal="center" vertical="center" wrapText="1"/>
    </xf>
    <xf numFmtId="0" fontId="6" fillId="33" borderId="11" xfId="0" applyNumberFormat="1" applyFont="1" applyFill="1" applyBorder="1" applyAlignment="1">
      <alignment horizontal="center" vertical="top" wrapText="1"/>
    </xf>
    <xf numFmtId="0" fontId="6" fillId="33" borderId="12" xfId="0" applyNumberFormat="1" applyFont="1" applyFill="1" applyBorder="1" applyAlignment="1">
      <alignment horizontal="center" vertical="top" wrapText="1"/>
    </xf>
    <xf numFmtId="0" fontId="6" fillId="33" borderId="13" xfId="0" applyNumberFormat="1" applyFont="1" applyFill="1" applyBorder="1" applyAlignment="1">
      <alignment horizontal="center" vertical="top" wrapText="1"/>
    </xf>
    <xf numFmtId="0" fontId="6" fillId="33" borderId="15" xfId="0" applyFont="1" applyFill="1" applyBorder="1" applyAlignment="1">
      <alignment horizontal="center" vertical="top" wrapText="1"/>
    </xf>
    <xf numFmtId="0" fontId="5" fillId="33" borderId="0" xfId="0" applyFont="1" applyFill="1" applyBorder="1" applyAlignment="1">
      <alignment horizontal="left" vertical="center"/>
    </xf>
    <xf numFmtId="0" fontId="5" fillId="33" borderId="0" xfId="0" applyFont="1" applyFill="1" applyAlignment="1">
      <alignment horizontal="left" vertical="center"/>
    </xf>
    <xf numFmtId="0" fontId="6" fillId="33" borderId="10" xfId="0" applyNumberFormat="1" applyFont="1" applyFill="1" applyBorder="1" applyAlignment="1">
      <alignment horizontal="left" vertical="top" wrapText="1"/>
    </xf>
    <xf numFmtId="0" fontId="6" fillId="33" borderId="10" xfId="0" applyFont="1" applyFill="1" applyBorder="1" applyAlignment="1">
      <alignment horizontal="center" vertical="center"/>
    </xf>
    <xf numFmtId="0" fontId="7" fillId="33" borderId="12" xfId="0" applyFont="1" applyFill="1" applyBorder="1" applyAlignment="1">
      <alignment horizontal="center" vertical="top" wrapText="1"/>
    </xf>
    <xf numFmtId="4" fontId="6" fillId="33" borderId="10" xfId="0" applyNumberFormat="1" applyFont="1" applyFill="1" applyBorder="1" applyAlignment="1">
      <alignment horizontal="center" vertical="top" wrapText="1"/>
    </xf>
    <xf numFmtId="0" fontId="7" fillId="33" borderId="0" xfId="0" applyFont="1" applyFill="1" applyBorder="1" applyAlignment="1">
      <alignment horizontal="left" vertical="top" wrapText="1"/>
    </xf>
    <xf numFmtId="172" fontId="6" fillId="33" borderId="10" xfId="0" applyNumberFormat="1" applyFont="1" applyFill="1" applyBorder="1" applyAlignment="1">
      <alignment horizontal="center" vertical="top" wrapText="1"/>
    </xf>
    <xf numFmtId="172" fontId="7" fillId="33" borderId="10" xfId="0" applyNumberFormat="1" applyFont="1" applyFill="1" applyBorder="1" applyAlignment="1">
      <alignment horizontal="center" vertical="top" wrapText="1"/>
    </xf>
    <xf numFmtId="0" fontId="10" fillId="33" borderId="10" xfId="0" applyFont="1" applyFill="1" applyBorder="1" applyAlignment="1">
      <alignment horizontal="center" vertical="top" wrapText="1"/>
    </xf>
    <xf numFmtId="4" fontId="7" fillId="33" borderId="10" xfId="0" applyNumberFormat="1" applyFont="1" applyFill="1" applyBorder="1" applyAlignment="1">
      <alignment horizontal="center" vertical="top" wrapText="1"/>
    </xf>
    <xf numFmtId="4" fontId="9" fillId="33" borderId="0" xfId="0" applyNumberFormat="1" applyFont="1" applyFill="1" applyBorder="1" applyAlignment="1">
      <alignment vertical="center"/>
    </xf>
    <xf numFmtId="0" fontId="6" fillId="33" borderId="0" xfId="0" applyFont="1" applyFill="1" applyBorder="1" applyAlignment="1">
      <alignment horizontal="left"/>
    </xf>
    <xf numFmtId="0" fontId="6" fillId="33" borderId="0" xfId="0" applyFont="1" applyFill="1" applyBorder="1" applyAlignment="1">
      <alignment horizontal="center" vertical="top"/>
    </xf>
    <xf numFmtId="0" fontId="6" fillId="33" borderId="0" xfId="0" applyFont="1" applyFill="1" applyBorder="1" applyAlignment="1">
      <alignment horizontal="center"/>
    </xf>
    <xf numFmtId="0" fontId="6" fillId="33" borderId="0" xfId="0" applyFont="1" applyFill="1" applyBorder="1" applyAlignment="1">
      <alignment/>
    </xf>
    <xf numFmtId="0" fontId="11" fillId="33" borderId="16" xfId="0" applyFont="1" applyFill="1" applyBorder="1" applyAlignment="1">
      <alignment horizontal="center" vertical="top"/>
    </xf>
    <xf numFmtId="0" fontId="11" fillId="33" borderId="16" xfId="0" applyFont="1" applyFill="1" applyBorder="1" applyAlignment="1">
      <alignment/>
    </xf>
    <xf numFmtId="0" fontId="11" fillId="33" borderId="16" xfId="0" applyFont="1" applyFill="1" applyBorder="1" applyAlignment="1">
      <alignment horizontal="center"/>
    </xf>
    <xf numFmtId="0" fontId="6" fillId="33" borderId="16" xfId="0" applyFont="1" applyFill="1" applyBorder="1" applyAlignment="1">
      <alignment horizontal="center"/>
    </xf>
    <xf numFmtId="0" fontId="6" fillId="34" borderId="10" xfId="0" applyFont="1" applyFill="1" applyBorder="1" applyAlignment="1">
      <alignment horizontal="center" vertical="top"/>
    </xf>
    <xf numFmtId="4" fontId="8" fillId="34" borderId="10" xfId="0" applyNumberFormat="1" applyFont="1" applyFill="1" applyBorder="1" applyAlignment="1">
      <alignment horizontal="center" vertical="top"/>
    </xf>
    <xf numFmtId="4" fontId="7" fillId="34" borderId="10" xfId="0" applyNumberFormat="1" applyFont="1" applyFill="1" applyBorder="1" applyAlignment="1">
      <alignment horizontal="center" vertical="top"/>
    </xf>
    <xf numFmtId="0" fontId="6" fillId="34" borderId="10" xfId="0" applyFont="1" applyFill="1" applyBorder="1" applyAlignment="1">
      <alignment horizontal="center" vertical="top" wrapText="1"/>
    </xf>
    <xf numFmtId="4" fontId="6" fillId="34" borderId="10" xfId="0" applyNumberFormat="1" applyFont="1" applyFill="1" applyBorder="1" applyAlignment="1">
      <alignment horizontal="center" vertical="top"/>
    </xf>
    <xf numFmtId="0" fontId="6" fillId="34" borderId="10" xfId="0" applyFont="1" applyFill="1" applyBorder="1" applyAlignment="1">
      <alignment horizontal="center" vertical="center"/>
    </xf>
    <xf numFmtId="0" fontId="6" fillId="34" borderId="10" xfId="0" applyFont="1" applyFill="1" applyBorder="1" applyAlignment="1">
      <alignment horizontal="center" vertical="center" wrapText="1"/>
    </xf>
    <xf numFmtId="4" fontId="6" fillId="34" borderId="10" xfId="0" applyNumberFormat="1" applyFont="1" applyFill="1" applyBorder="1" applyAlignment="1">
      <alignment horizontal="center" vertical="top" wrapText="1"/>
    </xf>
    <xf numFmtId="4" fontId="7" fillId="34" borderId="10" xfId="0" applyNumberFormat="1" applyFont="1" applyFill="1" applyBorder="1" applyAlignment="1">
      <alignment horizontal="center" vertical="top" wrapText="1"/>
    </xf>
    <xf numFmtId="0" fontId="6" fillId="34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vertical="top" wrapText="1"/>
    </xf>
    <xf numFmtId="0" fontId="6" fillId="0" borderId="0" xfId="0" applyFont="1" applyFill="1" applyBorder="1" applyAlignment="1">
      <alignment horizontal="center" vertical="top" wrapText="1"/>
    </xf>
    <xf numFmtId="0" fontId="5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/>
    </xf>
    <xf numFmtId="0" fontId="6" fillId="0" borderId="10" xfId="0" applyFont="1" applyFill="1" applyBorder="1" applyAlignment="1">
      <alignment horizontal="center" vertical="top" wrapText="1"/>
    </xf>
    <xf numFmtId="0" fontId="6" fillId="0" borderId="10" xfId="0" applyFont="1" applyFill="1" applyBorder="1" applyAlignment="1">
      <alignment horizontal="center" vertical="top"/>
    </xf>
    <xf numFmtId="0" fontId="5" fillId="0" borderId="0" xfId="0" applyFont="1" applyFill="1" applyBorder="1" applyAlignment="1">
      <alignment horizontal="center"/>
    </xf>
    <xf numFmtId="0" fontId="7" fillId="0" borderId="10" xfId="0" applyFont="1" applyFill="1" applyBorder="1" applyAlignment="1">
      <alignment horizontal="left" vertical="top" wrapText="1"/>
    </xf>
    <xf numFmtId="0" fontId="6" fillId="0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vertical="center" wrapText="1"/>
    </xf>
    <xf numFmtId="0" fontId="7" fillId="0" borderId="10" xfId="0" applyFont="1" applyFill="1" applyBorder="1" applyAlignment="1">
      <alignment horizontal="center" vertical="center" wrapText="1"/>
    </xf>
    <xf numFmtId="4" fontId="8" fillId="0" borderId="10" xfId="0" applyNumberFormat="1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top" wrapText="1"/>
    </xf>
    <xf numFmtId="4" fontId="7" fillId="0" borderId="10" xfId="0" applyNumberFormat="1" applyFont="1" applyFill="1" applyBorder="1" applyAlignment="1">
      <alignment horizontal="center" vertical="top"/>
    </xf>
    <xf numFmtId="0" fontId="9" fillId="0" borderId="0" xfId="0" applyFont="1" applyFill="1" applyBorder="1" applyAlignment="1">
      <alignment/>
    </xf>
    <xf numFmtId="0" fontId="6" fillId="0" borderId="11" xfId="0" applyFont="1" applyFill="1" applyBorder="1" applyAlignment="1">
      <alignment horizontal="center" vertical="top" wrapText="1"/>
    </xf>
    <xf numFmtId="0" fontId="6" fillId="0" borderId="0" xfId="0" applyFont="1" applyFill="1" applyBorder="1" applyAlignment="1">
      <alignment horizontal="center"/>
    </xf>
    <xf numFmtId="0" fontId="6" fillId="0" borderId="12" xfId="0" applyFont="1" applyFill="1" applyBorder="1" applyAlignment="1">
      <alignment horizontal="center" vertical="top" wrapText="1"/>
    </xf>
    <xf numFmtId="0" fontId="6" fillId="0" borderId="13" xfId="0" applyFont="1" applyFill="1" applyBorder="1" applyAlignment="1">
      <alignment horizontal="center" vertical="top" wrapText="1"/>
    </xf>
    <xf numFmtId="4" fontId="9" fillId="0" borderId="0" xfId="0" applyNumberFormat="1" applyFont="1" applyFill="1" applyBorder="1" applyAlignment="1">
      <alignment/>
    </xf>
    <xf numFmtId="0" fontId="6" fillId="0" borderId="10" xfId="0" applyFont="1" applyFill="1" applyBorder="1" applyAlignment="1">
      <alignment horizontal="left" vertical="top" wrapText="1"/>
    </xf>
    <xf numFmtId="4" fontId="6" fillId="0" borderId="10" xfId="0" applyNumberFormat="1" applyFont="1" applyFill="1" applyBorder="1" applyAlignment="1">
      <alignment horizontal="center" vertical="top"/>
    </xf>
    <xf numFmtId="0" fontId="7" fillId="0" borderId="13" xfId="0" applyFont="1" applyFill="1" applyBorder="1" applyAlignment="1">
      <alignment horizontal="center" vertical="top" wrapText="1"/>
    </xf>
    <xf numFmtId="0" fontId="9" fillId="0" borderId="0" xfId="0" applyFont="1" applyFill="1" applyBorder="1" applyAlignment="1">
      <alignment vertical="center"/>
    </xf>
    <xf numFmtId="49" fontId="6" fillId="0" borderId="10" xfId="0" applyNumberFormat="1" applyFont="1" applyFill="1" applyBorder="1" applyAlignment="1">
      <alignment horizontal="center" vertical="top" wrapText="1"/>
    </xf>
    <xf numFmtId="4" fontId="6" fillId="0" borderId="10" xfId="0" applyNumberFormat="1" applyFont="1" applyFill="1" applyBorder="1" applyAlignment="1">
      <alignment horizontal="right" vertical="top"/>
    </xf>
    <xf numFmtId="0" fontId="5" fillId="0" borderId="0" xfId="0" applyFont="1" applyFill="1" applyAlignment="1">
      <alignment/>
    </xf>
    <xf numFmtId="4" fontId="3" fillId="0" borderId="10" xfId="0" applyNumberFormat="1" applyFont="1" applyFill="1" applyBorder="1" applyAlignment="1">
      <alignment horizontal="center" vertical="top"/>
    </xf>
    <xf numFmtId="0" fontId="6" fillId="0" borderId="12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top" wrapText="1"/>
    </xf>
    <xf numFmtId="0" fontId="52" fillId="0" borderId="11" xfId="0" applyNumberFormat="1" applyFont="1" applyFill="1" applyBorder="1" applyAlignment="1">
      <alignment horizontal="center" vertical="top" wrapText="1"/>
    </xf>
    <xf numFmtId="0" fontId="52" fillId="0" borderId="12" xfId="0" applyNumberFormat="1" applyFont="1" applyFill="1" applyBorder="1" applyAlignment="1">
      <alignment horizontal="center" vertical="top" wrapText="1"/>
    </xf>
    <xf numFmtId="0" fontId="52" fillId="0" borderId="13" xfId="0" applyNumberFormat="1" applyFont="1" applyFill="1" applyBorder="1" applyAlignment="1">
      <alignment horizontal="center" vertical="top" wrapText="1"/>
    </xf>
    <xf numFmtId="0" fontId="6" fillId="0" borderId="11" xfId="0" applyNumberFormat="1" applyFont="1" applyFill="1" applyBorder="1" applyAlignment="1">
      <alignment horizontal="center" vertical="top" wrapText="1"/>
    </xf>
    <xf numFmtId="0" fontId="6" fillId="0" borderId="12" xfId="0" applyNumberFormat="1" applyFont="1" applyFill="1" applyBorder="1" applyAlignment="1">
      <alignment horizontal="center" vertical="top" wrapText="1"/>
    </xf>
    <xf numFmtId="0" fontId="6" fillId="0" borderId="13" xfId="0" applyNumberFormat="1" applyFont="1" applyFill="1" applyBorder="1" applyAlignment="1">
      <alignment horizontal="center" vertical="top" wrapText="1"/>
    </xf>
    <xf numFmtId="0" fontId="6" fillId="0" borderId="15" xfId="0" applyFont="1" applyFill="1" applyBorder="1" applyAlignment="1">
      <alignment horizontal="center" vertical="top" wrapText="1"/>
    </xf>
    <xf numFmtId="0" fontId="3" fillId="0" borderId="10" xfId="0" applyFont="1" applyFill="1" applyBorder="1" applyAlignment="1">
      <alignment horizontal="center" vertical="top"/>
    </xf>
    <xf numFmtId="0" fontId="53" fillId="0" borderId="0" xfId="0" applyFont="1" applyFill="1" applyBorder="1" applyAlignment="1">
      <alignment/>
    </xf>
    <xf numFmtId="0" fontId="3" fillId="0" borderId="11" xfId="0" applyFont="1" applyFill="1" applyBorder="1" applyAlignment="1">
      <alignment horizontal="center" vertical="top" wrapText="1"/>
    </xf>
    <xf numFmtId="0" fontId="4" fillId="0" borderId="0" xfId="0" applyFont="1" applyFill="1" applyBorder="1" applyAlignment="1">
      <alignment/>
    </xf>
    <xf numFmtId="0" fontId="3" fillId="0" borderId="12" xfId="0" applyFont="1" applyFill="1" applyBorder="1" applyAlignment="1">
      <alignment horizontal="center" vertical="top" wrapText="1"/>
    </xf>
    <xf numFmtId="0" fontId="3" fillId="0" borderId="13" xfId="0" applyFont="1" applyFill="1" applyBorder="1" applyAlignment="1">
      <alignment horizontal="center" vertical="top" wrapText="1"/>
    </xf>
    <xf numFmtId="0" fontId="5" fillId="0" borderId="0" xfId="0" applyFont="1" applyFill="1" applyBorder="1" applyAlignment="1">
      <alignment horizontal="left" vertical="center"/>
    </xf>
    <xf numFmtId="0" fontId="3" fillId="0" borderId="10" xfId="0" applyFont="1" applyFill="1" applyBorder="1" applyAlignment="1">
      <alignment horizontal="left" vertical="top" wrapText="1"/>
    </xf>
    <xf numFmtId="0" fontId="3" fillId="0" borderId="10" xfId="0" applyFont="1" applyFill="1" applyBorder="1" applyAlignment="1">
      <alignment horizontal="center" vertical="top" wrapText="1"/>
    </xf>
    <xf numFmtId="0" fontId="5" fillId="0" borderId="0" xfId="0" applyFont="1" applyFill="1" applyAlignment="1">
      <alignment horizontal="left" vertical="center"/>
    </xf>
    <xf numFmtId="0" fontId="3" fillId="0" borderId="17" xfId="0" applyFont="1" applyFill="1" applyBorder="1" applyAlignment="1">
      <alignment horizontal="center" vertical="top" wrapText="1"/>
    </xf>
    <xf numFmtId="0" fontId="12" fillId="0" borderId="12" xfId="0" applyFont="1" applyFill="1" applyBorder="1" applyAlignment="1">
      <alignment horizontal="center" vertical="top" wrapText="1"/>
    </xf>
    <xf numFmtId="0" fontId="13" fillId="0" borderId="0" xfId="0" applyFont="1" applyFill="1" applyBorder="1" applyAlignment="1">
      <alignment/>
    </xf>
    <xf numFmtId="0" fontId="6" fillId="0" borderId="10" xfId="0" applyNumberFormat="1" applyFont="1" applyFill="1" applyBorder="1" applyAlignment="1">
      <alignment horizontal="left" vertical="top" wrapText="1"/>
    </xf>
    <xf numFmtId="0" fontId="6" fillId="0" borderId="10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center" vertical="top" wrapText="1"/>
    </xf>
    <xf numFmtId="4" fontId="6" fillId="0" borderId="10" xfId="0" applyNumberFormat="1" applyFont="1" applyFill="1" applyBorder="1" applyAlignment="1">
      <alignment horizontal="center" vertical="top" wrapText="1"/>
    </xf>
    <xf numFmtId="0" fontId="7" fillId="0" borderId="0" xfId="0" applyFont="1" applyFill="1" applyBorder="1" applyAlignment="1">
      <alignment horizontal="left" vertical="top" wrapText="1"/>
    </xf>
    <xf numFmtId="172" fontId="6" fillId="0" borderId="10" xfId="0" applyNumberFormat="1" applyFont="1" applyFill="1" applyBorder="1" applyAlignment="1">
      <alignment horizontal="center" vertical="top" wrapText="1"/>
    </xf>
    <xf numFmtId="172" fontId="7" fillId="0" borderId="10" xfId="0" applyNumberFormat="1" applyFont="1" applyFill="1" applyBorder="1" applyAlignment="1">
      <alignment horizontal="center" vertical="top" wrapText="1"/>
    </xf>
    <xf numFmtId="0" fontId="10" fillId="0" borderId="10" xfId="0" applyFont="1" applyFill="1" applyBorder="1" applyAlignment="1">
      <alignment horizontal="center" vertical="top" wrapText="1"/>
    </xf>
    <xf numFmtId="4" fontId="7" fillId="0" borderId="10" xfId="0" applyNumberFormat="1" applyFont="1" applyFill="1" applyBorder="1" applyAlignment="1">
      <alignment horizontal="center" vertical="top" wrapText="1"/>
    </xf>
    <xf numFmtId="0" fontId="52" fillId="0" borderId="11" xfId="0" applyFont="1" applyFill="1" applyBorder="1" applyAlignment="1">
      <alignment horizontal="center" vertical="center" wrapText="1"/>
    </xf>
    <xf numFmtId="0" fontId="52" fillId="0" borderId="12" xfId="0" applyFont="1" applyFill="1" applyBorder="1" applyAlignment="1">
      <alignment horizontal="center" vertical="center" wrapText="1"/>
    </xf>
    <xf numFmtId="0" fontId="52" fillId="0" borderId="13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top"/>
    </xf>
    <xf numFmtId="0" fontId="6" fillId="0" borderId="0" xfId="0" applyFont="1" applyFill="1" applyBorder="1" applyAlignment="1">
      <alignment horizontal="left"/>
    </xf>
    <xf numFmtId="0" fontId="6" fillId="0" borderId="0" xfId="0" applyFont="1" applyFill="1" applyBorder="1" applyAlignment="1">
      <alignment/>
    </xf>
    <xf numFmtId="0" fontId="11" fillId="0" borderId="16" xfId="0" applyFont="1" applyFill="1" applyBorder="1" applyAlignment="1">
      <alignment horizontal="center" vertical="top"/>
    </xf>
    <xf numFmtId="0" fontId="11" fillId="0" borderId="16" xfId="0" applyFont="1" applyFill="1" applyBorder="1" applyAlignment="1">
      <alignment/>
    </xf>
    <xf numFmtId="0" fontId="11" fillId="0" borderId="16" xfId="0" applyFont="1" applyFill="1" applyBorder="1" applyAlignment="1">
      <alignment horizontal="center"/>
    </xf>
    <xf numFmtId="0" fontId="6" fillId="0" borderId="16" xfId="0" applyFont="1" applyFill="1" applyBorder="1" applyAlignment="1">
      <alignment horizontal="center"/>
    </xf>
    <xf numFmtId="0" fontId="5" fillId="0" borderId="0" xfId="0" applyFont="1" applyFill="1" applyBorder="1" applyAlignment="1">
      <alignment/>
    </xf>
    <xf numFmtId="0" fontId="5" fillId="35" borderId="0" xfId="0" applyFont="1" applyFill="1" applyAlignment="1">
      <alignment horizontal="left" vertical="center"/>
    </xf>
    <xf numFmtId="0" fontId="3" fillId="35" borderId="12" xfId="0" applyFont="1" applyFill="1" applyBorder="1" applyAlignment="1">
      <alignment horizontal="center" vertical="top" wrapText="1"/>
    </xf>
    <xf numFmtId="0" fontId="6" fillId="35" borderId="11" xfId="0" applyFont="1" applyFill="1" applyBorder="1" applyAlignment="1">
      <alignment horizontal="center" vertical="top" wrapText="1"/>
    </xf>
    <xf numFmtId="0" fontId="6" fillId="35" borderId="12" xfId="0" applyFont="1" applyFill="1" applyBorder="1" applyAlignment="1">
      <alignment horizontal="center" vertical="top" wrapText="1"/>
    </xf>
    <xf numFmtId="0" fontId="6" fillId="35" borderId="13" xfId="0" applyFont="1" applyFill="1" applyBorder="1" applyAlignment="1">
      <alignment horizontal="center" vertical="top" wrapText="1"/>
    </xf>
    <xf numFmtId="4" fontId="7" fillId="35" borderId="10" xfId="0" applyNumberFormat="1" applyFont="1" applyFill="1" applyBorder="1" applyAlignment="1">
      <alignment horizontal="center" vertical="top"/>
    </xf>
    <xf numFmtId="4" fontId="6" fillId="35" borderId="10" xfId="0" applyNumberFormat="1" applyFont="1" applyFill="1" applyBorder="1" applyAlignment="1">
      <alignment horizontal="center" vertical="top"/>
    </xf>
    <xf numFmtId="4" fontId="6" fillId="35" borderId="10" xfId="0" applyNumberFormat="1" applyFont="1" applyFill="1" applyBorder="1" applyAlignment="1">
      <alignment horizontal="center" vertical="top" wrapText="1"/>
    </xf>
    <xf numFmtId="4" fontId="7" fillId="35" borderId="10" xfId="0" applyNumberFormat="1" applyFont="1" applyFill="1" applyBorder="1" applyAlignment="1">
      <alignment horizontal="center" vertical="top" wrapText="1"/>
    </xf>
    <xf numFmtId="0" fontId="6" fillId="35" borderId="0" xfId="0" applyFont="1" applyFill="1" applyBorder="1" applyAlignment="1">
      <alignment horizontal="center"/>
    </xf>
    <xf numFmtId="0" fontId="6" fillId="35" borderId="0" xfId="0" applyFont="1" applyFill="1" applyBorder="1" applyAlignment="1">
      <alignment horizontal="right" vertical="top"/>
    </xf>
    <xf numFmtId="0" fontId="3" fillId="35" borderId="10" xfId="0" applyFont="1" applyFill="1" applyBorder="1" applyAlignment="1">
      <alignment horizontal="center" vertical="top"/>
    </xf>
    <xf numFmtId="0" fontId="52" fillId="35" borderId="10" xfId="0" applyFont="1" applyFill="1" applyBorder="1" applyAlignment="1">
      <alignment horizontal="center" vertical="top"/>
    </xf>
    <xf numFmtId="4" fontId="6" fillId="35" borderId="10" xfId="0" applyNumberFormat="1" applyFont="1" applyFill="1" applyBorder="1" applyAlignment="1">
      <alignment horizontal="center" vertical="center"/>
    </xf>
    <xf numFmtId="0" fontId="6" fillId="35" borderId="10" xfId="0" applyFont="1" applyFill="1" applyBorder="1" applyAlignment="1">
      <alignment horizontal="center" vertical="center"/>
    </xf>
    <xf numFmtId="4" fontId="6" fillId="35" borderId="10" xfId="0" applyNumberFormat="1" applyFont="1" applyFill="1" applyBorder="1" applyAlignment="1">
      <alignment horizontal="center" vertical="center" wrapText="1"/>
    </xf>
    <xf numFmtId="0" fontId="6" fillId="35" borderId="10" xfId="0" applyFont="1" applyFill="1" applyBorder="1" applyAlignment="1">
      <alignment horizontal="center" vertical="center" wrapText="1"/>
    </xf>
    <xf numFmtId="0" fontId="6" fillId="35" borderId="10" xfId="0" applyFont="1" applyFill="1" applyBorder="1" applyAlignment="1">
      <alignment horizontal="center" vertical="top"/>
    </xf>
    <xf numFmtId="4" fontId="3" fillId="35" borderId="10" xfId="0" applyNumberFormat="1" applyFont="1" applyFill="1" applyBorder="1" applyAlignment="1">
      <alignment horizontal="center" vertical="top"/>
    </xf>
    <xf numFmtId="0" fontId="6" fillId="35" borderId="10" xfId="0" applyFont="1" applyFill="1" applyBorder="1" applyAlignment="1">
      <alignment horizontal="center" vertical="top" wrapText="1"/>
    </xf>
    <xf numFmtId="0" fontId="6" fillId="35" borderId="11" xfId="0" applyFont="1" applyFill="1" applyBorder="1" applyAlignment="1">
      <alignment horizontal="center" vertical="top"/>
    </xf>
    <xf numFmtId="0" fontId="6" fillId="35" borderId="12" xfId="0" applyFont="1" applyFill="1" applyBorder="1" applyAlignment="1">
      <alignment horizontal="center" vertical="top"/>
    </xf>
    <xf numFmtId="0" fontId="6" fillId="35" borderId="13" xfId="0" applyFont="1" applyFill="1" applyBorder="1" applyAlignment="1">
      <alignment horizontal="center" vertical="top"/>
    </xf>
    <xf numFmtId="4" fontId="8" fillId="35" borderId="10" xfId="0" applyNumberFormat="1" applyFont="1" applyFill="1" applyBorder="1" applyAlignment="1">
      <alignment horizontal="center" vertical="center"/>
    </xf>
    <xf numFmtId="0" fontId="6" fillId="35" borderId="13" xfId="0" applyFont="1" applyFill="1" applyBorder="1" applyAlignment="1">
      <alignment horizontal="center" vertical="top" wrapText="1"/>
    </xf>
    <xf numFmtId="0" fontId="7" fillId="35" borderId="10" xfId="0" applyFont="1" applyFill="1" applyBorder="1" applyAlignment="1">
      <alignment horizontal="center" vertical="top" wrapText="1"/>
    </xf>
    <xf numFmtId="0" fontId="7" fillId="35" borderId="10" xfId="0" applyFont="1" applyFill="1" applyBorder="1" applyAlignment="1">
      <alignment horizontal="left" vertical="top" wrapText="1"/>
    </xf>
    <xf numFmtId="0" fontId="7" fillId="35" borderId="10" xfId="0" applyFont="1" applyFill="1" applyBorder="1" applyAlignment="1">
      <alignment horizontal="center" vertical="center" wrapText="1"/>
    </xf>
    <xf numFmtId="0" fontId="7" fillId="35" borderId="13" xfId="0" applyFont="1" applyFill="1" applyBorder="1" applyAlignment="1">
      <alignment horizontal="center" vertical="top" wrapText="1"/>
    </xf>
    <xf numFmtId="0" fontId="9" fillId="35" borderId="0" xfId="0" applyFont="1" applyFill="1" applyBorder="1" applyAlignment="1">
      <alignment vertical="center"/>
    </xf>
    <xf numFmtId="0" fontId="6" fillId="35" borderId="11" xfId="0" applyFont="1" applyFill="1" applyBorder="1" applyAlignment="1">
      <alignment horizontal="center" vertical="top" wrapText="1"/>
    </xf>
    <xf numFmtId="0" fontId="6" fillId="35" borderId="12" xfId="0" applyFont="1" applyFill="1" applyBorder="1" applyAlignment="1">
      <alignment horizontal="center" vertical="top" wrapText="1"/>
    </xf>
    <xf numFmtId="0" fontId="6" fillId="35" borderId="13" xfId="0" applyFont="1" applyFill="1" applyBorder="1" applyAlignment="1">
      <alignment horizontal="center" vertical="top" wrapText="1"/>
    </xf>
    <xf numFmtId="0" fontId="5" fillId="35" borderId="0" xfId="0" applyFont="1" applyFill="1" applyBorder="1" applyAlignment="1">
      <alignment/>
    </xf>
    <xf numFmtId="0" fontId="3" fillId="35" borderId="11" xfId="0" applyFont="1" applyFill="1" applyBorder="1" applyAlignment="1">
      <alignment horizontal="center" vertical="top" wrapText="1"/>
    </xf>
    <xf numFmtId="0" fontId="6" fillId="0" borderId="11" xfId="0" applyFont="1" applyFill="1" applyBorder="1" applyAlignment="1">
      <alignment horizontal="center" vertical="center" wrapText="1"/>
    </xf>
    <xf numFmtId="0" fontId="6" fillId="35" borderId="11" xfId="0" applyFont="1" applyFill="1" applyBorder="1" applyAlignment="1">
      <alignment horizontal="center" vertical="top" wrapText="1"/>
    </xf>
    <xf numFmtId="0" fontId="6" fillId="35" borderId="12" xfId="0" applyFont="1" applyFill="1" applyBorder="1" applyAlignment="1">
      <alignment horizontal="center" vertical="top" wrapText="1"/>
    </xf>
    <xf numFmtId="0" fontId="6" fillId="35" borderId="13" xfId="0" applyFont="1" applyFill="1" applyBorder="1" applyAlignment="1">
      <alignment horizontal="center" vertical="top" wrapText="1"/>
    </xf>
    <xf numFmtId="0" fontId="6" fillId="35" borderId="13" xfId="0" applyNumberFormat="1" applyFont="1" applyFill="1" applyBorder="1" applyAlignment="1">
      <alignment horizontal="left" vertical="top" wrapText="1"/>
    </xf>
    <xf numFmtId="0" fontId="6" fillId="35" borderId="11" xfId="0" applyFont="1" applyFill="1" applyBorder="1" applyAlignment="1">
      <alignment horizontal="center" vertical="top"/>
    </xf>
    <xf numFmtId="0" fontId="6" fillId="35" borderId="12" xfId="0" applyFont="1" applyFill="1" applyBorder="1" applyAlignment="1">
      <alignment horizontal="center" vertical="top"/>
    </xf>
    <xf numFmtId="0" fontId="6" fillId="35" borderId="13" xfId="0" applyFont="1" applyFill="1" applyBorder="1" applyAlignment="1">
      <alignment horizontal="center" vertical="top"/>
    </xf>
    <xf numFmtId="0" fontId="6" fillId="35" borderId="11" xfId="0" applyFont="1" applyFill="1" applyBorder="1" applyAlignment="1">
      <alignment horizontal="center" vertical="top" wrapText="1"/>
    </xf>
    <xf numFmtId="0" fontId="6" fillId="35" borderId="12" xfId="0" applyFont="1" applyFill="1" applyBorder="1" applyAlignment="1">
      <alignment horizontal="center" vertical="top" wrapText="1"/>
    </xf>
    <xf numFmtId="0" fontId="6" fillId="35" borderId="13" xfId="0" applyFont="1" applyFill="1" applyBorder="1" applyAlignment="1">
      <alignment horizontal="center" vertical="top" wrapText="1"/>
    </xf>
    <xf numFmtId="0" fontId="6" fillId="34" borderId="11" xfId="0" applyFont="1" applyFill="1" applyBorder="1" applyAlignment="1">
      <alignment horizontal="center" vertical="top"/>
    </xf>
    <xf numFmtId="0" fontId="6" fillId="34" borderId="12" xfId="0" applyFont="1" applyFill="1" applyBorder="1" applyAlignment="1">
      <alignment horizontal="center" vertical="top"/>
    </xf>
    <xf numFmtId="0" fontId="6" fillId="34" borderId="13" xfId="0" applyFont="1" applyFill="1" applyBorder="1" applyAlignment="1">
      <alignment horizontal="center" vertical="top"/>
    </xf>
    <xf numFmtId="0" fontId="6" fillId="35" borderId="10" xfId="0" applyFont="1" applyFill="1" applyBorder="1" applyAlignment="1">
      <alignment horizontal="center" vertical="top"/>
    </xf>
    <xf numFmtId="0" fontId="6" fillId="34" borderId="10" xfId="0" applyFont="1" applyFill="1" applyBorder="1" applyAlignment="1">
      <alignment horizontal="center" vertical="top"/>
    </xf>
    <xf numFmtId="0" fontId="6" fillId="33" borderId="18" xfId="0" applyFont="1" applyFill="1" applyBorder="1" applyAlignment="1">
      <alignment horizontal="center" vertical="top" wrapText="1"/>
    </xf>
    <xf numFmtId="0" fontId="6" fillId="33" borderId="19" xfId="0" applyFont="1" applyFill="1" applyBorder="1" applyAlignment="1">
      <alignment horizontal="center" vertical="top" wrapText="1"/>
    </xf>
    <xf numFmtId="0" fontId="6" fillId="33" borderId="20" xfId="0" applyFont="1" applyFill="1" applyBorder="1" applyAlignment="1">
      <alignment horizontal="center" vertical="top" wrapText="1"/>
    </xf>
    <xf numFmtId="0" fontId="6" fillId="35" borderId="10" xfId="0" applyFont="1" applyFill="1" applyBorder="1" applyAlignment="1">
      <alignment horizontal="center" vertical="top" wrapText="1"/>
    </xf>
    <xf numFmtId="0" fontId="14" fillId="33" borderId="12" xfId="0" applyFont="1" applyFill="1" applyBorder="1" applyAlignment="1">
      <alignment/>
    </xf>
    <xf numFmtId="0" fontId="14" fillId="33" borderId="13" xfId="0" applyFont="1" applyFill="1" applyBorder="1" applyAlignment="1">
      <alignment/>
    </xf>
    <xf numFmtId="0" fontId="6" fillId="34" borderId="11" xfId="0" applyFont="1" applyFill="1" applyBorder="1" applyAlignment="1">
      <alignment horizontal="center" vertical="top" wrapText="1"/>
    </xf>
    <xf numFmtId="0" fontId="6" fillId="34" borderId="12" xfId="0" applyFont="1" applyFill="1" applyBorder="1" applyAlignment="1">
      <alignment horizontal="center" vertical="top" wrapText="1"/>
    </xf>
    <xf numFmtId="0" fontId="6" fillId="34" borderId="13" xfId="0" applyFont="1" applyFill="1" applyBorder="1" applyAlignment="1">
      <alignment horizontal="center" vertical="top" wrapText="1"/>
    </xf>
    <xf numFmtId="0" fontId="6" fillId="35" borderId="10" xfId="0" applyFont="1" applyFill="1" applyBorder="1" applyAlignment="1">
      <alignment horizontal="center" vertical="center" wrapText="1"/>
    </xf>
    <xf numFmtId="0" fontId="6" fillId="33" borderId="11" xfId="0" applyFont="1" applyFill="1" applyBorder="1" applyAlignment="1">
      <alignment horizontal="left" vertical="top" wrapText="1"/>
    </xf>
    <xf numFmtId="0" fontId="6" fillId="33" borderId="12" xfId="0" applyFont="1" applyFill="1" applyBorder="1" applyAlignment="1">
      <alignment horizontal="left" vertical="top" wrapText="1"/>
    </xf>
    <xf numFmtId="0" fontId="6" fillId="33" borderId="13" xfId="0" applyFont="1" applyFill="1" applyBorder="1" applyAlignment="1">
      <alignment horizontal="left" vertical="top" wrapText="1"/>
    </xf>
    <xf numFmtId="0" fontId="6" fillId="33" borderId="15" xfId="0" applyFont="1" applyFill="1" applyBorder="1" applyAlignment="1">
      <alignment horizontal="center" vertical="top" wrapText="1"/>
    </xf>
    <xf numFmtId="0" fontId="6" fillId="33" borderId="21" xfId="0" applyFont="1" applyFill="1" applyBorder="1" applyAlignment="1">
      <alignment horizontal="center" vertical="top" wrapText="1"/>
    </xf>
    <xf numFmtId="0" fontId="6" fillId="33" borderId="17" xfId="0" applyFont="1" applyFill="1" applyBorder="1" applyAlignment="1">
      <alignment horizontal="center" vertical="top" wrapText="1"/>
    </xf>
    <xf numFmtId="0" fontId="6" fillId="33" borderId="22" xfId="0" applyFont="1" applyFill="1" applyBorder="1" applyAlignment="1">
      <alignment horizontal="center" vertical="top" wrapText="1"/>
    </xf>
    <xf numFmtId="0" fontId="6" fillId="33" borderId="11" xfId="0" applyFont="1" applyFill="1" applyBorder="1" applyAlignment="1">
      <alignment vertical="top" wrapText="1"/>
    </xf>
    <xf numFmtId="0" fontId="6" fillId="33" borderId="12" xfId="0" applyFont="1" applyFill="1" applyBorder="1" applyAlignment="1">
      <alignment vertical="top" wrapText="1"/>
    </xf>
    <xf numFmtId="0" fontId="6" fillId="33" borderId="13" xfId="0" applyFont="1" applyFill="1" applyBorder="1" applyAlignment="1">
      <alignment vertical="top" wrapText="1"/>
    </xf>
    <xf numFmtId="0" fontId="6" fillId="33" borderId="14" xfId="0" applyFont="1" applyFill="1" applyBorder="1" applyAlignment="1">
      <alignment horizontal="center" vertical="top" wrapText="1"/>
    </xf>
    <xf numFmtId="0" fontId="6" fillId="33" borderId="10" xfId="0" applyFont="1" applyFill="1" applyBorder="1" applyAlignment="1">
      <alignment horizontal="left" vertical="top" wrapText="1"/>
    </xf>
    <xf numFmtId="0" fontId="6" fillId="33" borderId="11" xfId="0" applyFont="1" applyFill="1" applyBorder="1" applyAlignment="1">
      <alignment horizontal="center" vertical="center" wrapText="1"/>
    </xf>
    <xf numFmtId="0" fontId="6" fillId="33" borderId="12" xfId="0" applyFont="1" applyFill="1" applyBorder="1" applyAlignment="1">
      <alignment horizontal="center" vertical="center" wrapText="1"/>
    </xf>
    <xf numFmtId="0" fontId="6" fillId="33" borderId="13" xfId="0" applyFont="1" applyFill="1" applyBorder="1" applyAlignment="1">
      <alignment horizontal="center" vertical="center" wrapText="1"/>
    </xf>
    <xf numFmtId="0" fontId="7" fillId="33" borderId="0" xfId="0" applyFont="1" applyFill="1" applyBorder="1" applyAlignment="1">
      <alignment horizontal="center" vertical="center" wrapText="1"/>
    </xf>
    <xf numFmtId="0" fontId="7" fillId="33" borderId="0" xfId="0" applyFont="1" applyFill="1" applyBorder="1" applyAlignment="1">
      <alignment horizontal="center" vertical="center"/>
    </xf>
    <xf numFmtId="0" fontId="6" fillId="33" borderId="0" xfId="0" applyFont="1" applyFill="1" applyBorder="1" applyAlignment="1">
      <alignment horizontal="center" vertical="top" wrapText="1"/>
    </xf>
    <xf numFmtId="0" fontId="6" fillId="33" borderId="23" xfId="0" applyFont="1" applyFill="1" applyBorder="1" applyAlignment="1">
      <alignment horizontal="center" vertical="top" wrapText="1"/>
    </xf>
    <xf numFmtId="0" fontId="6" fillId="34" borderId="15" xfId="0" applyFont="1" applyFill="1" applyBorder="1" applyAlignment="1">
      <alignment horizontal="center" vertical="top" wrapText="1"/>
    </xf>
    <xf numFmtId="3" fontId="6" fillId="33" borderId="11" xfId="0" applyNumberFormat="1" applyFont="1" applyFill="1" applyBorder="1" applyAlignment="1">
      <alignment horizontal="center" vertical="top"/>
    </xf>
    <xf numFmtId="3" fontId="6" fillId="33" borderId="12" xfId="0" applyNumberFormat="1" applyFont="1" applyFill="1" applyBorder="1" applyAlignment="1">
      <alignment horizontal="center" vertical="top"/>
    </xf>
    <xf numFmtId="3" fontId="6" fillId="33" borderId="13" xfId="0" applyNumberFormat="1" applyFont="1" applyFill="1" applyBorder="1" applyAlignment="1">
      <alignment horizontal="center" vertical="top"/>
    </xf>
    <xf numFmtId="0" fontId="7" fillId="35" borderId="10" xfId="0" applyFont="1" applyFill="1" applyBorder="1" applyAlignment="1">
      <alignment horizontal="center" vertical="top" wrapText="1"/>
    </xf>
    <xf numFmtId="0" fontId="7" fillId="33" borderId="11" xfId="0" applyFont="1" applyFill="1" applyBorder="1" applyAlignment="1">
      <alignment horizontal="center" vertical="top" wrapText="1"/>
    </xf>
    <xf numFmtId="0" fontId="7" fillId="33" borderId="12" xfId="0" applyFont="1" applyFill="1" applyBorder="1" applyAlignment="1">
      <alignment horizontal="center" vertical="top" wrapText="1"/>
    </xf>
    <xf numFmtId="0" fontId="7" fillId="35" borderId="13" xfId="0" applyFont="1" applyFill="1" applyBorder="1" applyAlignment="1">
      <alignment horizontal="center" vertical="top" wrapText="1"/>
    </xf>
    <xf numFmtId="0" fontId="6" fillId="33" borderId="11" xfId="0" applyNumberFormat="1" applyFont="1" applyFill="1" applyBorder="1" applyAlignment="1">
      <alignment horizontal="left" vertical="top" wrapText="1"/>
    </xf>
    <xf numFmtId="0" fontId="6" fillId="33" borderId="12" xfId="0" applyNumberFormat="1" applyFont="1" applyFill="1" applyBorder="1" applyAlignment="1">
      <alignment horizontal="left" vertical="top" wrapText="1"/>
    </xf>
    <xf numFmtId="0" fontId="6" fillId="35" borderId="13" xfId="0" applyNumberFormat="1" applyFont="1" applyFill="1" applyBorder="1" applyAlignment="1">
      <alignment horizontal="left" vertical="top" wrapText="1"/>
    </xf>
    <xf numFmtId="0" fontId="6" fillId="34" borderId="10" xfId="0" applyFont="1" applyFill="1" applyBorder="1" applyAlignment="1">
      <alignment horizontal="center" vertical="top" wrapText="1"/>
    </xf>
    <xf numFmtId="3" fontId="6" fillId="34" borderId="11" xfId="0" applyNumberFormat="1" applyFont="1" applyFill="1" applyBorder="1" applyAlignment="1">
      <alignment horizontal="center" vertical="top"/>
    </xf>
    <xf numFmtId="3" fontId="6" fillId="34" borderId="12" xfId="0" applyNumberFormat="1" applyFont="1" applyFill="1" applyBorder="1" applyAlignment="1">
      <alignment horizontal="center" vertical="top"/>
    </xf>
    <xf numFmtId="3" fontId="6" fillId="34" borderId="13" xfId="0" applyNumberFormat="1" applyFont="1" applyFill="1" applyBorder="1" applyAlignment="1">
      <alignment horizontal="center" vertical="top"/>
    </xf>
    <xf numFmtId="0" fontId="3" fillId="35" borderId="11" xfId="0" applyFont="1" applyFill="1" applyBorder="1" applyAlignment="1">
      <alignment horizontal="center" vertical="top"/>
    </xf>
    <xf numFmtId="0" fontId="3" fillId="35" borderId="12" xfId="0" applyFont="1" applyFill="1" applyBorder="1" applyAlignment="1">
      <alignment horizontal="center" vertical="top"/>
    </xf>
    <xf numFmtId="0" fontId="3" fillId="35" borderId="13" xfId="0" applyFont="1" applyFill="1" applyBorder="1" applyAlignment="1">
      <alignment horizontal="center" vertical="top"/>
    </xf>
    <xf numFmtId="0" fontId="0" fillId="35" borderId="12" xfId="0" applyFill="1" applyBorder="1" applyAlignment="1">
      <alignment horizontal="center" vertical="top" wrapText="1"/>
    </xf>
    <xf numFmtId="0" fontId="0" fillId="35" borderId="13" xfId="0" applyFill="1" applyBorder="1" applyAlignment="1">
      <alignment horizontal="center" vertical="top" wrapText="1"/>
    </xf>
    <xf numFmtId="0" fontId="0" fillId="35" borderId="12" xfId="0" applyFill="1" applyBorder="1" applyAlignment="1">
      <alignment horizontal="center" vertical="top"/>
    </xf>
    <xf numFmtId="0" fontId="0" fillId="35" borderId="13" xfId="0" applyFill="1" applyBorder="1" applyAlignment="1">
      <alignment horizontal="center" vertical="top"/>
    </xf>
    <xf numFmtId="0" fontId="5" fillId="0" borderId="17" xfId="0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vertical="center"/>
    </xf>
    <xf numFmtId="0" fontId="5" fillId="0" borderId="22" xfId="0" applyFont="1" applyFill="1" applyBorder="1" applyAlignment="1">
      <alignment horizontal="center" vertical="center"/>
    </xf>
    <xf numFmtId="0" fontId="52" fillId="35" borderId="11" xfId="0" applyFont="1" applyFill="1" applyBorder="1" applyAlignment="1">
      <alignment horizontal="center" vertical="top"/>
    </xf>
    <xf numFmtId="0" fontId="54" fillId="35" borderId="12" xfId="0" applyFont="1" applyFill="1" applyBorder="1" applyAlignment="1">
      <alignment horizontal="center" vertical="top"/>
    </xf>
    <xf numFmtId="0" fontId="54" fillId="35" borderId="13" xfId="0" applyFont="1" applyFill="1" applyBorder="1" applyAlignment="1">
      <alignment horizontal="center" vertical="top"/>
    </xf>
    <xf numFmtId="0" fontId="5" fillId="0" borderId="17" xfId="0" applyFont="1" applyFill="1" applyBorder="1" applyAlignment="1">
      <alignment wrapText="1"/>
    </xf>
    <xf numFmtId="0" fontId="5" fillId="0" borderId="10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top" wrapText="1"/>
    </xf>
    <xf numFmtId="0" fontId="6" fillId="0" borderId="12" xfId="0" applyFont="1" applyFill="1" applyBorder="1" applyAlignment="1">
      <alignment horizontal="center" vertical="top" wrapText="1"/>
    </xf>
    <xf numFmtId="0" fontId="6" fillId="0" borderId="13" xfId="0" applyFont="1" applyFill="1" applyBorder="1" applyAlignment="1">
      <alignment horizontal="center" vertical="top" wrapText="1"/>
    </xf>
    <xf numFmtId="0" fontId="6" fillId="0" borderId="11" xfId="0" applyFont="1" applyFill="1" applyBorder="1" applyAlignment="1">
      <alignment horizontal="left" vertical="top" wrapText="1"/>
    </xf>
    <xf numFmtId="0" fontId="6" fillId="0" borderId="12" xfId="0" applyFont="1" applyFill="1" applyBorder="1" applyAlignment="1">
      <alignment horizontal="left" vertical="top" wrapText="1"/>
    </xf>
    <xf numFmtId="0" fontId="6" fillId="0" borderId="13" xfId="0" applyFont="1" applyFill="1" applyBorder="1" applyAlignment="1">
      <alignment horizontal="left" vertical="top" wrapText="1"/>
    </xf>
    <xf numFmtId="0" fontId="3" fillId="0" borderId="11" xfId="0" applyFont="1" applyFill="1" applyBorder="1" applyAlignment="1">
      <alignment horizontal="left" vertical="top" wrapText="1"/>
    </xf>
    <xf numFmtId="0" fontId="3" fillId="0" borderId="12" xfId="0" applyFont="1" applyFill="1" applyBorder="1" applyAlignment="1">
      <alignment horizontal="left" vertical="top" wrapText="1"/>
    </xf>
    <xf numFmtId="0" fontId="3" fillId="0" borderId="13" xfId="0" applyFont="1" applyFill="1" applyBorder="1" applyAlignment="1">
      <alignment horizontal="left" vertical="top" wrapText="1"/>
    </xf>
    <xf numFmtId="0" fontId="12" fillId="0" borderId="11" xfId="0" applyFont="1" applyFill="1" applyBorder="1" applyAlignment="1">
      <alignment horizontal="center" vertical="top" wrapText="1"/>
    </xf>
    <xf numFmtId="0" fontId="12" fillId="0" borderId="12" xfId="0" applyFont="1" applyFill="1" applyBorder="1" applyAlignment="1">
      <alignment horizontal="center" vertical="top" wrapText="1"/>
    </xf>
    <xf numFmtId="0" fontId="12" fillId="0" borderId="13" xfId="0" applyFont="1" applyFill="1" applyBorder="1" applyAlignment="1">
      <alignment horizontal="center" vertical="top" wrapText="1"/>
    </xf>
    <xf numFmtId="0" fontId="6" fillId="35" borderId="11" xfId="0" applyNumberFormat="1" applyFont="1" applyFill="1" applyBorder="1" applyAlignment="1">
      <alignment horizontal="left" vertical="top" wrapText="1"/>
    </xf>
    <xf numFmtId="0" fontId="6" fillId="35" borderId="12" xfId="0" applyNumberFormat="1" applyFont="1" applyFill="1" applyBorder="1" applyAlignment="1">
      <alignment horizontal="left" vertical="top" wrapText="1"/>
    </xf>
    <xf numFmtId="0" fontId="6" fillId="0" borderId="11" xfId="0" applyFont="1" applyFill="1" applyBorder="1" applyAlignment="1">
      <alignment horizontal="center" vertical="top"/>
    </xf>
    <xf numFmtId="0" fontId="6" fillId="0" borderId="12" xfId="0" applyFont="1" applyFill="1" applyBorder="1" applyAlignment="1">
      <alignment horizontal="center" vertical="top"/>
    </xf>
    <xf numFmtId="0" fontId="6" fillId="0" borderId="13" xfId="0" applyFont="1" applyFill="1" applyBorder="1" applyAlignment="1">
      <alignment horizontal="center" vertical="top"/>
    </xf>
    <xf numFmtId="0" fontId="3" fillId="0" borderId="11" xfId="0" applyFont="1" applyFill="1" applyBorder="1" applyAlignment="1">
      <alignment horizontal="center" vertical="top" wrapText="1"/>
    </xf>
    <xf numFmtId="0" fontId="3" fillId="0" borderId="12" xfId="0" applyFont="1" applyFill="1" applyBorder="1" applyAlignment="1">
      <alignment horizontal="center" vertical="top" wrapText="1"/>
    </xf>
    <xf numFmtId="0" fontId="3" fillId="0" borderId="13" xfId="0" applyFont="1" applyFill="1" applyBorder="1" applyAlignment="1">
      <alignment horizontal="center" vertical="top" wrapText="1"/>
    </xf>
    <xf numFmtId="0" fontId="6" fillId="0" borderId="11" xfId="0" applyNumberFormat="1" applyFont="1" applyFill="1" applyBorder="1" applyAlignment="1">
      <alignment horizontal="left" vertical="top" wrapText="1"/>
    </xf>
    <xf numFmtId="0" fontId="6" fillId="0" borderId="12" xfId="0" applyNumberFormat="1" applyFont="1" applyFill="1" applyBorder="1" applyAlignment="1">
      <alignment horizontal="left" vertical="top" wrapText="1"/>
    </xf>
    <xf numFmtId="0" fontId="6" fillId="0" borderId="13" xfId="0" applyNumberFormat="1" applyFont="1" applyFill="1" applyBorder="1" applyAlignment="1">
      <alignment horizontal="left" vertical="top" wrapText="1"/>
    </xf>
    <xf numFmtId="0" fontId="7" fillId="0" borderId="11" xfId="0" applyFont="1" applyFill="1" applyBorder="1" applyAlignment="1">
      <alignment horizontal="center" vertical="top" wrapText="1"/>
    </xf>
    <xf numFmtId="0" fontId="7" fillId="0" borderId="12" xfId="0" applyFont="1" applyFill="1" applyBorder="1" applyAlignment="1">
      <alignment horizontal="center" vertical="top" wrapText="1"/>
    </xf>
    <xf numFmtId="0" fontId="7" fillId="0" borderId="13" xfId="0" applyFont="1" applyFill="1" applyBorder="1" applyAlignment="1">
      <alignment horizontal="center" vertical="top" wrapText="1"/>
    </xf>
    <xf numFmtId="0" fontId="52" fillId="0" borderId="11" xfId="0" applyFont="1" applyFill="1" applyBorder="1" applyAlignment="1">
      <alignment horizontal="left" vertical="top" wrapText="1"/>
    </xf>
    <xf numFmtId="0" fontId="52" fillId="0" borderId="12" xfId="0" applyFont="1" applyFill="1" applyBorder="1" applyAlignment="1">
      <alignment horizontal="left" vertical="top" wrapText="1"/>
    </xf>
    <xf numFmtId="0" fontId="52" fillId="0" borderId="13" xfId="0" applyFont="1" applyFill="1" applyBorder="1" applyAlignment="1">
      <alignment horizontal="left" vertical="top" wrapText="1"/>
    </xf>
    <xf numFmtId="3" fontId="6" fillId="35" borderId="11" xfId="0" applyNumberFormat="1" applyFont="1" applyFill="1" applyBorder="1" applyAlignment="1">
      <alignment horizontal="center" vertical="top"/>
    </xf>
    <xf numFmtId="3" fontId="6" fillId="35" borderId="12" xfId="0" applyNumberFormat="1" applyFont="1" applyFill="1" applyBorder="1" applyAlignment="1">
      <alignment horizontal="center" vertical="top"/>
    </xf>
    <xf numFmtId="3" fontId="6" fillId="35" borderId="13" xfId="0" applyNumberFormat="1" applyFont="1" applyFill="1" applyBorder="1" applyAlignment="1">
      <alignment horizontal="center" vertical="top"/>
    </xf>
    <xf numFmtId="3" fontId="6" fillId="0" borderId="11" xfId="0" applyNumberFormat="1" applyFont="1" applyFill="1" applyBorder="1" applyAlignment="1">
      <alignment horizontal="center" vertical="top"/>
    </xf>
    <xf numFmtId="3" fontId="6" fillId="0" borderId="12" xfId="0" applyNumberFormat="1" applyFont="1" applyFill="1" applyBorder="1" applyAlignment="1">
      <alignment horizontal="center" vertical="top"/>
    </xf>
    <xf numFmtId="3" fontId="6" fillId="0" borderId="13" xfId="0" applyNumberFormat="1" applyFont="1" applyFill="1" applyBorder="1" applyAlignment="1">
      <alignment horizontal="center" vertical="top"/>
    </xf>
    <xf numFmtId="0" fontId="52" fillId="35" borderId="12" xfId="0" applyFont="1" applyFill="1" applyBorder="1" applyAlignment="1">
      <alignment horizontal="center" vertical="top"/>
    </xf>
    <xf numFmtId="0" fontId="52" fillId="35" borderId="13" xfId="0" applyFont="1" applyFill="1" applyBorder="1" applyAlignment="1">
      <alignment horizontal="center" vertical="top"/>
    </xf>
    <xf numFmtId="0" fontId="3" fillId="0" borderId="11" xfId="0" applyNumberFormat="1" applyFont="1" applyFill="1" applyBorder="1" applyAlignment="1">
      <alignment horizontal="left" vertical="top" wrapText="1"/>
    </xf>
    <xf numFmtId="0" fontId="3" fillId="0" borderId="12" xfId="0" applyNumberFormat="1" applyFont="1" applyFill="1" applyBorder="1" applyAlignment="1">
      <alignment horizontal="left" vertical="top" wrapText="1"/>
    </xf>
    <xf numFmtId="0" fontId="3" fillId="0" borderId="13" xfId="0" applyNumberFormat="1" applyFont="1" applyFill="1" applyBorder="1" applyAlignment="1">
      <alignment horizontal="left" vertical="top" wrapText="1"/>
    </xf>
    <xf numFmtId="0" fontId="3" fillId="35" borderId="11" xfId="0" applyFont="1" applyFill="1" applyBorder="1" applyAlignment="1">
      <alignment horizontal="center" vertical="top" wrapText="1"/>
    </xf>
    <xf numFmtId="0" fontId="3" fillId="35" borderId="12" xfId="0" applyFont="1" applyFill="1" applyBorder="1" applyAlignment="1">
      <alignment horizontal="center" vertical="top" wrapText="1"/>
    </xf>
    <xf numFmtId="0" fontId="3" fillId="35" borderId="13" xfId="0" applyFont="1" applyFill="1" applyBorder="1" applyAlignment="1">
      <alignment horizontal="center" vertical="top" wrapText="1"/>
    </xf>
    <xf numFmtId="0" fontId="3" fillId="0" borderId="11" xfId="0" applyFont="1" applyFill="1" applyBorder="1" applyAlignment="1">
      <alignment horizontal="center" vertical="top"/>
    </xf>
    <xf numFmtId="0" fontId="3" fillId="0" borderId="12" xfId="0" applyFont="1" applyFill="1" applyBorder="1" applyAlignment="1">
      <alignment horizontal="center" vertical="top"/>
    </xf>
    <xf numFmtId="0" fontId="3" fillId="0" borderId="13" xfId="0" applyFont="1" applyFill="1" applyBorder="1" applyAlignment="1">
      <alignment horizontal="center" vertical="top"/>
    </xf>
    <xf numFmtId="0" fontId="6" fillId="0" borderId="11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top" wrapText="1"/>
    </xf>
    <xf numFmtId="0" fontId="6" fillId="0" borderId="11" xfId="0" applyFont="1" applyFill="1" applyBorder="1" applyAlignment="1">
      <alignment vertical="top" wrapText="1"/>
    </xf>
    <xf numFmtId="0" fontId="6" fillId="0" borderId="12" xfId="0" applyFont="1" applyFill="1" applyBorder="1" applyAlignment="1">
      <alignment vertical="top" wrapText="1"/>
    </xf>
    <xf numFmtId="0" fontId="6" fillId="0" borderId="13" xfId="0" applyFont="1" applyFill="1" applyBorder="1" applyAlignment="1">
      <alignment vertical="top" wrapText="1"/>
    </xf>
    <xf numFmtId="0" fontId="6" fillId="0" borderId="14" xfId="0" applyFont="1" applyFill="1" applyBorder="1" applyAlignment="1">
      <alignment horizontal="center" vertical="top" wrapText="1"/>
    </xf>
    <xf numFmtId="0" fontId="6" fillId="0" borderId="23" xfId="0" applyFont="1" applyFill="1" applyBorder="1" applyAlignment="1">
      <alignment horizontal="center" vertical="top" wrapText="1"/>
    </xf>
    <xf numFmtId="0" fontId="6" fillId="0" borderId="15" xfId="0" applyFont="1" applyFill="1" applyBorder="1" applyAlignment="1">
      <alignment horizontal="center" vertical="top" wrapText="1"/>
    </xf>
    <xf numFmtId="0" fontId="6" fillId="0" borderId="0" xfId="0" applyFont="1" applyFill="1" applyBorder="1" applyAlignment="1">
      <alignment horizontal="center" vertical="top" wrapText="1"/>
    </xf>
    <xf numFmtId="0" fontId="7" fillId="0" borderId="24" xfId="0" applyFont="1" applyFill="1" applyBorder="1" applyAlignment="1">
      <alignment horizontal="center" vertical="center" wrapText="1"/>
    </xf>
    <xf numFmtId="0" fontId="6" fillId="35" borderId="11" xfId="0" applyFont="1" applyFill="1" applyBorder="1" applyAlignment="1">
      <alignment horizontal="left" vertical="top" wrapText="1"/>
    </xf>
    <xf numFmtId="0" fontId="6" fillId="35" borderId="12" xfId="0" applyFont="1" applyFill="1" applyBorder="1" applyAlignment="1">
      <alignment horizontal="left" vertical="top" wrapText="1"/>
    </xf>
    <xf numFmtId="0" fontId="6" fillId="35" borderId="13" xfId="0" applyFont="1" applyFill="1" applyBorder="1" applyAlignment="1">
      <alignment horizontal="left" vertical="top" wrapText="1"/>
    </xf>
    <xf numFmtId="0" fontId="9" fillId="0" borderId="17" xfId="0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horizontal="center" vertical="center"/>
    </xf>
    <xf numFmtId="0" fontId="0" fillId="0" borderId="17" xfId="0" applyFont="1" applyFill="1" applyBorder="1" applyAlignment="1">
      <alignment/>
    </xf>
    <xf numFmtId="0" fontId="6" fillId="0" borderId="10" xfId="0" applyFont="1" applyFill="1" applyBorder="1" applyAlignment="1">
      <alignment horizontal="left" vertical="top" wrapText="1"/>
    </xf>
    <xf numFmtId="0" fontId="5" fillId="0" borderId="17" xfId="0" applyFont="1" applyFill="1" applyBorder="1" applyAlignment="1">
      <alignment horizontal="center" vertical="center" wrapText="1"/>
    </xf>
    <xf numFmtId="0" fontId="13" fillId="0" borderId="17" xfId="0" applyFont="1" applyFill="1" applyBorder="1" applyAlignment="1">
      <alignment horizontal="center" vertical="center" wrapText="1"/>
    </xf>
    <xf numFmtId="4" fontId="9" fillId="0" borderId="17" xfId="0" applyNumberFormat="1" applyFont="1" applyFill="1" applyBorder="1" applyAlignment="1">
      <alignment horizontal="center" vertical="center"/>
    </xf>
    <xf numFmtId="0" fontId="0" fillId="0" borderId="17" xfId="0" applyFill="1" applyBorder="1" applyAlignment="1">
      <alignment horizontal="center" vertical="center"/>
    </xf>
    <xf numFmtId="0" fontId="5" fillId="35" borderId="17" xfId="0" applyFont="1" applyFill="1" applyBorder="1" applyAlignment="1">
      <alignment wrapText="1"/>
    </xf>
    <xf numFmtId="0" fontId="0" fillId="35" borderId="17" xfId="0" applyFill="1" applyBorder="1" applyAlignment="1">
      <alignment/>
    </xf>
    <xf numFmtId="0" fontId="5" fillId="0" borderId="17" xfId="0" applyFont="1" applyFill="1" applyBorder="1" applyAlignment="1">
      <alignment/>
    </xf>
    <xf numFmtId="0" fontId="0" fillId="0" borderId="12" xfId="0" applyFill="1" applyBorder="1" applyAlignment="1">
      <alignment horizontal="center" vertical="top" wrapText="1"/>
    </xf>
    <xf numFmtId="0" fontId="0" fillId="0" borderId="13" xfId="0" applyFill="1" applyBorder="1" applyAlignment="1">
      <alignment horizontal="center" vertical="top" wrapText="1"/>
    </xf>
    <xf numFmtId="0" fontId="3" fillId="35" borderId="11" xfId="0" applyFont="1" applyFill="1" applyBorder="1" applyAlignment="1">
      <alignment vertical="top" wrapText="1"/>
    </xf>
    <xf numFmtId="0" fontId="3" fillId="35" borderId="12" xfId="0" applyFont="1" applyFill="1" applyBorder="1" applyAlignment="1">
      <alignment vertical="top" wrapText="1"/>
    </xf>
    <xf numFmtId="0" fontId="3" fillId="35" borderId="13" xfId="0" applyFont="1" applyFill="1" applyBorder="1" applyAlignment="1">
      <alignment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Изящная">
      <a:dk1>
        <a:sysClr val="windowText" lastClr="000000"/>
      </a:dk1>
      <a:lt1>
        <a:sysClr val="window" lastClr="FFFFFF"/>
      </a:lt1>
      <a:dk2>
        <a:srgbClr val="B13F9A"/>
      </a:dk2>
      <a:lt2>
        <a:srgbClr val="F4E7ED"/>
      </a:lt2>
      <a:accent1>
        <a:srgbClr val="B83D68"/>
      </a:accent1>
      <a:accent2>
        <a:srgbClr val="AC66BB"/>
      </a:accent2>
      <a:accent3>
        <a:srgbClr val="DE6C36"/>
      </a:accent3>
      <a:accent4>
        <a:srgbClr val="F9B639"/>
      </a:accent4>
      <a:accent5>
        <a:srgbClr val="CF6DA4"/>
      </a:accent5>
      <a:accent6>
        <a:srgbClr val="FA8D3D"/>
      </a:accent6>
      <a:hlink>
        <a:srgbClr val="FFDE66"/>
      </a:hlink>
      <a:folHlink>
        <a:srgbClr val="D490C5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250"/>
  <sheetViews>
    <sheetView view="pageBreakPreview" zoomScale="85" zoomScaleSheetLayoutView="85" zoomScalePageLayoutView="0" workbookViewId="0" topLeftCell="C1">
      <selection activeCell="P8" sqref="P8"/>
    </sheetView>
  </sheetViews>
  <sheetFormatPr defaultColWidth="9.00390625" defaultRowHeight="12.75"/>
  <cols>
    <col min="1" max="1" width="7.125" style="48" customWidth="1"/>
    <col min="2" max="2" width="37.75390625" style="47" customWidth="1"/>
    <col min="3" max="3" width="7.625" style="49" customWidth="1"/>
    <col min="4" max="4" width="4.75390625" style="50" bestFit="1" customWidth="1"/>
    <col min="5" max="5" width="41.75390625" style="49" customWidth="1"/>
    <col min="6" max="6" width="6.25390625" style="48" customWidth="1"/>
    <col min="7" max="7" width="14.125" style="50" customWidth="1"/>
    <col min="8" max="8" width="6.875" style="50" customWidth="1"/>
    <col min="9" max="9" width="10.875" style="50" bestFit="1" customWidth="1"/>
    <col min="10" max="10" width="8.75390625" style="49" customWidth="1"/>
    <col min="11" max="14" width="10.25390625" style="49" bestFit="1" customWidth="1"/>
    <col min="15" max="15" width="11.00390625" style="49" bestFit="1" customWidth="1"/>
    <col min="16" max="17" width="10.25390625" style="64" bestFit="1" customWidth="1"/>
    <col min="18" max="18" width="10.25390625" style="64" customWidth="1"/>
    <col min="19" max="19" width="11.625" style="49" customWidth="1"/>
    <col min="20" max="20" width="10.25390625" style="5" bestFit="1" customWidth="1"/>
    <col min="21" max="16384" width="9.125" style="5" customWidth="1"/>
  </cols>
  <sheetData>
    <row r="1" spans="2:19" s="1" customFormat="1" ht="100.5" customHeight="1">
      <c r="B1" s="2"/>
      <c r="C1" s="2"/>
      <c r="D1" s="2"/>
      <c r="E1" s="3"/>
      <c r="F1" s="2"/>
      <c r="G1" s="2"/>
      <c r="H1" s="2"/>
      <c r="I1" s="2"/>
      <c r="J1" s="2"/>
      <c r="K1" s="2"/>
      <c r="L1" s="2"/>
      <c r="M1" s="3"/>
      <c r="N1" s="3"/>
      <c r="O1" s="215" t="s">
        <v>287</v>
      </c>
      <c r="P1" s="215"/>
      <c r="Q1" s="215"/>
      <c r="R1" s="215"/>
      <c r="S1" s="215"/>
    </row>
    <row r="2" spans="1:19" s="4" customFormat="1" ht="39.75" customHeight="1">
      <c r="A2" s="213" t="s">
        <v>288</v>
      </c>
      <c r="B2" s="214"/>
      <c r="C2" s="214"/>
      <c r="D2" s="214"/>
      <c r="E2" s="214"/>
      <c r="F2" s="214"/>
      <c r="G2" s="214"/>
      <c r="H2" s="214"/>
      <c r="I2" s="214"/>
      <c r="J2" s="214"/>
      <c r="K2" s="214"/>
      <c r="L2" s="214"/>
      <c r="M2" s="214"/>
      <c r="N2" s="214"/>
      <c r="O2" s="214"/>
      <c r="P2" s="214"/>
      <c r="Q2" s="214"/>
      <c r="R2" s="214"/>
      <c r="S2" s="214"/>
    </row>
    <row r="3" spans="1:19" ht="36.75" customHeight="1">
      <c r="A3" s="186" t="s">
        <v>132</v>
      </c>
      <c r="B3" s="180" t="s">
        <v>133</v>
      </c>
      <c r="C3" s="191" t="s">
        <v>134</v>
      </c>
      <c r="D3" s="191" t="s">
        <v>135</v>
      </c>
      <c r="E3" s="191" t="s">
        <v>136</v>
      </c>
      <c r="F3" s="191" t="s">
        <v>137</v>
      </c>
      <c r="G3" s="191" t="s">
        <v>138</v>
      </c>
      <c r="H3" s="191" t="s">
        <v>139</v>
      </c>
      <c r="I3" s="191"/>
      <c r="J3" s="191"/>
      <c r="K3" s="208" t="s">
        <v>140</v>
      </c>
      <c r="L3" s="216"/>
      <c r="M3" s="216"/>
      <c r="N3" s="216"/>
      <c r="O3" s="216"/>
      <c r="P3" s="216"/>
      <c r="Q3" s="216"/>
      <c r="R3" s="216"/>
      <c r="S3" s="201"/>
    </row>
    <row r="4" spans="1:19" ht="48">
      <c r="A4" s="186"/>
      <c r="B4" s="182"/>
      <c r="C4" s="191"/>
      <c r="D4" s="191"/>
      <c r="E4" s="191"/>
      <c r="F4" s="191"/>
      <c r="G4" s="191"/>
      <c r="H4" s="6" t="s">
        <v>141</v>
      </c>
      <c r="I4" s="6" t="s">
        <v>142</v>
      </c>
      <c r="J4" s="6" t="s">
        <v>143</v>
      </c>
      <c r="K4" s="7">
        <v>2014</v>
      </c>
      <c r="L4" s="7">
        <v>2015</v>
      </c>
      <c r="M4" s="7">
        <v>2016</v>
      </c>
      <c r="N4" s="7">
        <v>2017</v>
      </c>
      <c r="O4" s="7">
        <v>2018</v>
      </c>
      <c r="P4" s="55">
        <v>2019</v>
      </c>
      <c r="Q4" s="55">
        <v>2020</v>
      </c>
      <c r="R4" s="55">
        <v>2021</v>
      </c>
      <c r="S4" s="7" t="s">
        <v>144</v>
      </c>
    </row>
    <row r="5" spans="1:19" s="8" customFormat="1" ht="12">
      <c r="A5" s="6" t="s">
        <v>145</v>
      </c>
      <c r="B5" s="6" t="s">
        <v>146</v>
      </c>
      <c r="C5" s="6" t="s">
        <v>147</v>
      </c>
      <c r="D5" s="6" t="s">
        <v>148</v>
      </c>
      <c r="E5" s="6" t="s">
        <v>149</v>
      </c>
      <c r="F5" s="6" t="s">
        <v>150</v>
      </c>
      <c r="G5" s="6" t="s">
        <v>151</v>
      </c>
      <c r="H5" s="6" t="s">
        <v>152</v>
      </c>
      <c r="I5" s="6" t="s">
        <v>153</v>
      </c>
      <c r="J5" s="6" t="s">
        <v>154</v>
      </c>
      <c r="K5" s="7" t="s">
        <v>155</v>
      </c>
      <c r="L5" s="7" t="s">
        <v>156</v>
      </c>
      <c r="M5" s="7" t="s">
        <v>157</v>
      </c>
      <c r="N5" s="7" t="s">
        <v>158</v>
      </c>
      <c r="O5" s="7" t="s">
        <v>159</v>
      </c>
      <c r="P5" s="55" t="s">
        <v>160</v>
      </c>
      <c r="Q5" s="55" t="s">
        <v>261</v>
      </c>
      <c r="R5" s="55" t="s">
        <v>262</v>
      </c>
      <c r="S5" s="7" t="s">
        <v>285</v>
      </c>
    </row>
    <row r="6" spans="1:19" ht="100.5" customHeight="1">
      <c r="A6" s="6" t="s">
        <v>263</v>
      </c>
      <c r="B6" s="9" t="s">
        <v>10</v>
      </c>
      <c r="C6" s="6"/>
      <c r="D6" s="6" t="s">
        <v>264</v>
      </c>
      <c r="E6" s="6" t="s">
        <v>264</v>
      </c>
      <c r="F6" s="6" t="s">
        <v>286</v>
      </c>
      <c r="G6" s="6" t="s">
        <v>177</v>
      </c>
      <c r="H6" s="6" t="s">
        <v>264</v>
      </c>
      <c r="I6" s="6" t="s">
        <v>264</v>
      </c>
      <c r="J6" s="6" t="s">
        <v>264</v>
      </c>
      <c r="K6" s="7" t="s">
        <v>264</v>
      </c>
      <c r="L6" s="7" t="s">
        <v>264</v>
      </c>
      <c r="M6" s="7" t="s">
        <v>264</v>
      </c>
      <c r="N6" s="7" t="s">
        <v>264</v>
      </c>
      <c r="O6" s="7" t="s">
        <v>264</v>
      </c>
      <c r="P6" s="55" t="s">
        <v>264</v>
      </c>
      <c r="Q6" s="55" t="s">
        <v>264</v>
      </c>
      <c r="R6" s="55" t="s">
        <v>264</v>
      </c>
      <c r="S6" s="7" t="s">
        <v>264</v>
      </c>
    </row>
    <row r="7" spans="1:19" ht="24">
      <c r="A7" s="6"/>
      <c r="B7" s="10" t="s">
        <v>27</v>
      </c>
      <c r="C7" s="11" t="s">
        <v>266</v>
      </c>
      <c r="D7" s="11" t="s">
        <v>264</v>
      </c>
      <c r="E7" s="11" t="s">
        <v>264</v>
      </c>
      <c r="F7" s="11" t="s">
        <v>264</v>
      </c>
      <c r="G7" s="11" t="s">
        <v>212</v>
      </c>
      <c r="H7" s="11" t="s">
        <v>264</v>
      </c>
      <c r="I7" s="11" t="s">
        <v>264</v>
      </c>
      <c r="J7" s="11" t="s">
        <v>264</v>
      </c>
      <c r="K7" s="12">
        <f>K8+K9</f>
        <v>372204.10000000003</v>
      </c>
      <c r="L7" s="12">
        <f aca="true" t="shared" si="0" ref="L7:R7">L8+L9</f>
        <v>235542.94999999998</v>
      </c>
      <c r="M7" s="12">
        <f t="shared" si="0"/>
        <v>127847.76999999999</v>
      </c>
      <c r="N7" s="12">
        <f>N8+N9</f>
        <v>151652</v>
      </c>
      <c r="O7" s="12">
        <f>O8+O9+O10</f>
        <v>167749.66000000003</v>
      </c>
      <c r="P7" s="56">
        <f t="shared" si="0"/>
        <v>149557.4</v>
      </c>
      <c r="Q7" s="56">
        <f t="shared" si="0"/>
        <v>141863.5</v>
      </c>
      <c r="R7" s="56">
        <f t="shared" si="0"/>
        <v>247183.27699999997</v>
      </c>
      <c r="S7" s="12">
        <f>S8+S9+S10</f>
        <v>1593600.6570000001</v>
      </c>
    </row>
    <row r="8" spans="1:19" s="14" customFormat="1" ht="24">
      <c r="A8" s="11"/>
      <c r="B8" s="9" t="s">
        <v>185</v>
      </c>
      <c r="C8" s="11" t="s">
        <v>266</v>
      </c>
      <c r="D8" s="11" t="s">
        <v>264</v>
      </c>
      <c r="E8" s="11" t="s">
        <v>264</v>
      </c>
      <c r="F8" s="11" t="s">
        <v>264</v>
      </c>
      <c r="G8" s="11" t="s">
        <v>212</v>
      </c>
      <c r="H8" s="11" t="s">
        <v>264</v>
      </c>
      <c r="I8" s="11" t="s">
        <v>264</v>
      </c>
      <c r="J8" s="11" t="s">
        <v>264</v>
      </c>
      <c r="K8" s="13">
        <f>K21+K205</f>
        <v>372204.10000000003</v>
      </c>
      <c r="L8" s="13">
        <f>L21+L205</f>
        <v>235542.94999999998</v>
      </c>
      <c r="M8" s="13">
        <f>M21+M205</f>
        <v>127847.76999999999</v>
      </c>
      <c r="N8" s="13">
        <f>N21+N205</f>
        <v>151652</v>
      </c>
      <c r="O8" s="13">
        <f>O22+O205</f>
        <v>167629.40000000002</v>
      </c>
      <c r="P8" s="57">
        <f>P21+P205</f>
        <v>149557.4</v>
      </c>
      <c r="Q8" s="57">
        <f>Q21+Q205</f>
        <v>141863.5</v>
      </c>
      <c r="R8" s="57">
        <f>R21+R205</f>
        <v>247183.27699999997</v>
      </c>
      <c r="S8" s="13">
        <f>SUM(K8:R8)</f>
        <v>1593480.397</v>
      </c>
    </row>
    <row r="9" spans="1:19" s="14" customFormat="1" ht="25.5" customHeight="1">
      <c r="A9" s="11"/>
      <c r="B9" s="9" t="s">
        <v>28</v>
      </c>
      <c r="C9" s="11" t="s">
        <v>266</v>
      </c>
      <c r="D9" s="11" t="s">
        <v>264</v>
      </c>
      <c r="E9" s="11" t="s">
        <v>264</v>
      </c>
      <c r="F9" s="11" t="s">
        <v>264</v>
      </c>
      <c r="G9" s="11" t="s">
        <v>212</v>
      </c>
      <c r="H9" s="11" t="s">
        <v>264</v>
      </c>
      <c r="I9" s="11" t="s">
        <v>264</v>
      </c>
      <c r="J9" s="11" t="s">
        <v>264</v>
      </c>
      <c r="K9" s="13"/>
      <c r="L9" s="13"/>
      <c r="M9" s="13"/>
      <c r="N9" s="13"/>
      <c r="O9" s="13">
        <f>O198</f>
        <v>119.5</v>
      </c>
      <c r="P9" s="57"/>
      <c r="Q9" s="57"/>
      <c r="R9" s="57"/>
      <c r="S9" s="13">
        <f>SUM(K9:Q9)</f>
        <v>119.5</v>
      </c>
    </row>
    <row r="10" spans="1:19" s="14" customFormat="1" ht="48">
      <c r="A10" s="11"/>
      <c r="B10" s="9" t="s">
        <v>187</v>
      </c>
      <c r="C10" s="11" t="s">
        <v>266</v>
      </c>
      <c r="D10" s="11" t="s">
        <v>264</v>
      </c>
      <c r="E10" s="11" t="s">
        <v>264</v>
      </c>
      <c r="F10" s="11" t="s">
        <v>264</v>
      </c>
      <c r="G10" s="11" t="s">
        <v>189</v>
      </c>
      <c r="H10" s="11" t="s">
        <v>264</v>
      </c>
      <c r="I10" s="11" t="s">
        <v>264</v>
      </c>
      <c r="J10" s="11" t="s">
        <v>264</v>
      </c>
      <c r="K10" s="13"/>
      <c r="L10" s="13"/>
      <c r="M10" s="13"/>
      <c r="N10" s="13"/>
      <c r="O10" s="13">
        <v>0.76</v>
      </c>
      <c r="P10" s="57"/>
      <c r="Q10" s="57"/>
      <c r="R10" s="57"/>
      <c r="S10" s="13">
        <f>SUM(K10:Q10)</f>
        <v>0.76</v>
      </c>
    </row>
    <row r="11" spans="1:19" ht="12">
      <c r="A11" s="180"/>
      <c r="B11" s="198" t="s">
        <v>267</v>
      </c>
      <c r="C11" s="180" t="s">
        <v>268</v>
      </c>
      <c r="D11" s="202" t="s">
        <v>264</v>
      </c>
      <c r="E11" s="15" t="s">
        <v>165</v>
      </c>
      <c r="F11" s="191" t="s">
        <v>264</v>
      </c>
      <c r="G11" s="180" t="s">
        <v>264</v>
      </c>
      <c r="H11" s="180" t="s">
        <v>264</v>
      </c>
      <c r="I11" s="180" t="s">
        <v>264</v>
      </c>
      <c r="J11" s="180" t="s">
        <v>264</v>
      </c>
      <c r="K11" s="180">
        <v>100</v>
      </c>
      <c r="L11" s="180">
        <v>100</v>
      </c>
      <c r="M11" s="180">
        <v>80</v>
      </c>
      <c r="N11" s="180">
        <v>80</v>
      </c>
      <c r="O11" s="180">
        <v>80</v>
      </c>
      <c r="P11" s="194">
        <v>80</v>
      </c>
      <c r="Q11" s="194">
        <v>80</v>
      </c>
      <c r="R11" s="194">
        <v>80</v>
      </c>
      <c r="S11" s="180" t="s">
        <v>264</v>
      </c>
    </row>
    <row r="12" spans="1:19" ht="12">
      <c r="A12" s="181"/>
      <c r="B12" s="199"/>
      <c r="C12" s="181"/>
      <c r="D12" s="203"/>
      <c r="E12" s="16" t="s">
        <v>193</v>
      </c>
      <c r="F12" s="191"/>
      <c r="G12" s="181"/>
      <c r="H12" s="181"/>
      <c r="I12" s="181"/>
      <c r="J12" s="181"/>
      <c r="K12" s="181"/>
      <c r="L12" s="181"/>
      <c r="M12" s="181"/>
      <c r="N12" s="181"/>
      <c r="O12" s="181"/>
      <c r="P12" s="195"/>
      <c r="Q12" s="195"/>
      <c r="R12" s="195"/>
      <c r="S12" s="181"/>
    </row>
    <row r="13" spans="1:19" ht="37.5" customHeight="1">
      <c r="A13" s="182"/>
      <c r="B13" s="200"/>
      <c r="C13" s="182"/>
      <c r="D13" s="204"/>
      <c r="E13" s="17" t="s">
        <v>218</v>
      </c>
      <c r="F13" s="191"/>
      <c r="G13" s="182"/>
      <c r="H13" s="182"/>
      <c r="I13" s="182"/>
      <c r="J13" s="182"/>
      <c r="K13" s="182"/>
      <c r="L13" s="182"/>
      <c r="M13" s="182"/>
      <c r="N13" s="182"/>
      <c r="O13" s="182"/>
      <c r="P13" s="196"/>
      <c r="Q13" s="196"/>
      <c r="R13" s="196"/>
      <c r="S13" s="182"/>
    </row>
    <row r="14" spans="1:19" ht="12">
      <c r="A14" s="191"/>
      <c r="B14" s="209" t="s">
        <v>269</v>
      </c>
      <c r="C14" s="191" t="s">
        <v>268</v>
      </c>
      <c r="D14" s="208" t="s">
        <v>264</v>
      </c>
      <c r="E14" s="16" t="s">
        <v>166</v>
      </c>
      <c r="F14" s="191" t="s">
        <v>264</v>
      </c>
      <c r="G14" s="191" t="s">
        <v>264</v>
      </c>
      <c r="H14" s="191" t="s">
        <v>264</v>
      </c>
      <c r="I14" s="191" t="s">
        <v>264</v>
      </c>
      <c r="J14" s="191" t="s">
        <v>264</v>
      </c>
      <c r="K14" s="186">
        <v>10</v>
      </c>
      <c r="L14" s="186">
        <v>61.6</v>
      </c>
      <c r="M14" s="186">
        <v>65</v>
      </c>
      <c r="N14" s="186">
        <v>70</v>
      </c>
      <c r="O14" s="186">
        <v>80</v>
      </c>
      <c r="P14" s="187">
        <v>90</v>
      </c>
      <c r="Q14" s="187">
        <v>90</v>
      </c>
      <c r="R14" s="187">
        <v>90</v>
      </c>
      <c r="S14" s="177" t="s">
        <v>264</v>
      </c>
    </row>
    <row r="15" spans="1:19" ht="36">
      <c r="A15" s="191"/>
      <c r="B15" s="209"/>
      <c r="C15" s="191"/>
      <c r="D15" s="208"/>
      <c r="E15" s="16" t="s">
        <v>219</v>
      </c>
      <c r="F15" s="191"/>
      <c r="G15" s="191"/>
      <c r="H15" s="191"/>
      <c r="I15" s="191"/>
      <c r="J15" s="191"/>
      <c r="K15" s="186"/>
      <c r="L15" s="186"/>
      <c r="M15" s="186"/>
      <c r="N15" s="186"/>
      <c r="O15" s="186"/>
      <c r="P15" s="187"/>
      <c r="Q15" s="187"/>
      <c r="R15" s="187"/>
      <c r="S15" s="178"/>
    </row>
    <row r="16" spans="1:19" ht="24">
      <c r="A16" s="191"/>
      <c r="B16" s="209"/>
      <c r="C16" s="191"/>
      <c r="D16" s="208"/>
      <c r="E16" s="16" t="s">
        <v>220</v>
      </c>
      <c r="F16" s="191"/>
      <c r="G16" s="191"/>
      <c r="H16" s="191"/>
      <c r="I16" s="191"/>
      <c r="J16" s="191"/>
      <c r="K16" s="186"/>
      <c r="L16" s="186"/>
      <c r="M16" s="186"/>
      <c r="N16" s="186"/>
      <c r="O16" s="186"/>
      <c r="P16" s="187"/>
      <c r="Q16" s="187"/>
      <c r="R16" s="187"/>
      <c r="S16" s="179"/>
    </row>
    <row r="17" spans="1:19" ht="12.75" customHeight="1">
      <c r="A17" s="180"/>
      <c r="B17" s="198" t="s">
        <v>116</v>
      </c>
      <c r="C17" s="180" t="s">
        <v>268</v>
      </c>
      <c r="D17" s="202" t="s">
        <v>264</v>
      </c>
      <c r="E17" s="15" t="s">
        <v>29</v>
      </c>
      <c r="F17" s="188" t="s">
        <v>264</v>
      </c>
      <c r="G17" s="180" t="s">
        <v>264</v>
      </c>
      <c r="H17" s="180" t="s">
        <v>264</v>
      </c>
      <c r="I17" s="180" t="s">
        <v>264</v>
      </c>
      <c r="J17" s="180" t="s">
        <v>264</v>
      </c>
      <c r="K17" s="180" t="s">
        <v>264</v>
      </c>
      <c r="L17" s="177">
        <v>50</v>
      </c>
      <c r="M17" s="177">
        <v>60</v>
      </c>
      <c r="N17" s="177">
        <v>70</v>
      </c>
      <c r="O17" s="177">
        <v>80</v>
      </c>
      <c r="P17" s="183">
        <v>90</v>
      </c>
      <c r="Q17" s="183">
        <v>100</v>
      </c>
      <c r="R17" s="183">
        <v>100</v>
      </c>
      <c r="S17" s="177" t="s">
        <v>264</v>
      </c>
    </row>
    <row r="18" spans="1:19" ht="36">
      <c r="A18" s="181"/>
      <c r="B18" s="199"/>
      <c r="C18" s="181"/>
      <c r="D18" s="203"/>
      <c r="E18" s="16" t="s">
        <v>30</v>
      </c>
      <c r="F18" s="189"/>
      <c r="G18" s="181"/>
      <c r="H18" s="181"/>
      <c r="I18" s="181"/>
      <c r="J18" s="181"/>
      <c r="K18" s="181"/>
      <c r="L18" s="178"/>
      <c r="M18" s="178"/>
      <c r="N18" s="178"/>
      <c r="O18" s="178"/>
      <c r="P18" s="184"/>
      <c r="Q18" s="184"/>
      <c r="R18" s="184"/>
      <c r="S18" s="178"/>
    </row>
    <row r="19" spans="1:19" ht="27.75" customHeight="1">
      <c r="A19" s="182"/>
      <c r="B19" s="200"/>
      <c r="C19" s="182"/>
      <c r="D19" s="204"/>
      <c r="E19" s="17" t="s">
        <v>31</v>
      </c>
      <c r="F19" s="190"/>
      <c r="G19" s="182"/>
      <c r="H19" s="182"/>
      <c r="I19" s="182"/>
      <c r="J19" s="182"/>
      <c r="K19" s="182"/>
      <c r="L19" s="179"/>
      <c r="M19" s="179"/>
      <c r="N19" s="179"/>
      <c r="O19" s="179"/>
      <c r="P19" s="185"/>
      <c r="Q19" s="185"/>
      <c r="R19" s="185"/>
      <c r="S19" s="179"/>
    </row>
    <row r="20" spans="1:19" ht="73.5" customHeight="1">
      <c r="A20" s="6"/>
      <c r="B20" s="9" t="s">
        <v>110</v>
      </c>
      <c r="C20" s="6"/>
      <c r="D20" s="6" t="s">
        <v>264</v>
      </c>
      <c r="E20" s="17" t="s">
        <v>270</v>
      </c>
      <c r="F20" s="6" t="s">
        <v>264</v>
      </c>
      <c r="G20" s="6" t="s">
        <v>264</v>
      </c>
      <c r="H20" s="6" t="s">
        <v>264</v>
      </c>
      <c r="I20" s="6" t="s">
        <v>264</v>
      </c>
      <c r="J20" s="6" t="s">
        <v>264</v>
      </c>
      <c r="K20" s="6" t="s">
        <v>264</v>
      </c>
      <c r="L20" s="6" t="s">
        <v>264</v>
      </c>
      <c r="M20" s="6" t="s">
        <v>264</v>
      </c>
      <c r="N20" s="6" t="s">
        <v>264</v>
      </c>
      <c r="O20" s="6" t="s">
        <v>264</v>
      </c>
      <c r="P20" s="58" t="s">
        <v>264</v>
      </c>
      <c r="Q20" s="58" t="s">
        <v>264</v>
      </c>
      <c r="R20" s="58" t="s">
        <v>264</v>
      </c>
      <c r="S20" s="6" t="s">
        <v>264</v>
      </c>
    </row>
    <row r="21" spans="1:20" s="14" customFormat="1" ht="36">
      <c r="A21" s="11" t="s">
        <v>271</v>
      </c>
      <c r="B21" s="9" t="s">
        <v>272</v>
      </c>
      <c r="C21" s="11"/>
      <c r="D21" s="11">
        <v>1</v>
      </c>
      <c r="E21" s="11" t="s">
        <v>264</v>
      </c>
      <c r="F21" s="11" t="s">
        <v>286</v>
      </c>
      <c r="G21" s="11" t="s">
        <v>212</v>
      </c>
      <c r="H21" s="11" t="s">
        <v>264</v>
      </c>
      <c r="I21" s="11" t="s">
        <v>264</v>
      </c>
      <c r="J21" s="11" t="s">
        <v>264</v>
      </c>
      <c r="K21" s="13">
        <f>K28</f>
        <v>323615.4</v>
      </c>
      <c r="L21" s="13">
        <f aca="true" t="shared" si="1" ref="L21:R21">L28</f>
        <v>174893.59999999998</v>
      </c>
      <c r="M21" s="13">
        <f t="shared" si="1"/>
        <v>68542.76999999999</v>
      </c>
      <c r="N21" s="13">
        <f>N28</f>
        <v>88298.7</v>
      </c>
      <c r="O21" s="13">
        <f>O22+O23+O24</f>
        <v>94504.46</v>
      </c>
      <c r="P21" s="57">
        <f t="shared" si="1"/>
        <v>78852.5</v>
      </c>
      <c r="Q21" s="57">
        <f t="shared" si="1"/>
        <v>71062.3</v>
      </c>
      <c r="R21" s="57">
        <f t="shared" si="1"/>
        <v>142495.599</v>
      </c>
      <c r="S21" s="13">
        <f>S22+S23+S24</f>
        <v>1042265.3289999999</v>
      </c>
      <c r="T21" s="18"/>
    </row>
    <row r="22" spans="1:19" ht="12">
      <c r="A22" s="6"/>
      <c r="B22" s="19" t="s">
        <v>185</v>
      </c>
      <c r="C22" s="6" t="s">
        <v>76</v>
      </c>
      <c r="D22" s="6" t="s">
        <v>264</v>
      </c>
      <c r="E22" s="6" t="s">
        <v>264</v>
      </c>
      <c r="F22" s="6" t="s">
        <v>264</v>
      </c>
      <c r="G22" s="6" t="s">
        <v>212</v>
      </c>
      <c r="H22" s="6" t="s">
        <v>264</v>
      </c>
      <c r="I22" s="6" t="s">
        <v>264</v>
      </c>
      <c r="J22" s="6" t="s">
        <v>264</v>
      </c>
      <c r="K22" s="20">
        <f>K21</f>
        <v>323615.4</v>
      </c>
      <c r="L22" s="20">
        <f aca="true" t="shared" si="2" ref="L22:R22">L21</f>
        <v>174893.59999999998</v>
      </c>
      <c r="M22" s="20">
        <f>M21</f>
        <v>68542.76999999999</v>
      </c>
      <c r="N22" s="20">
        <f>N21</f>
        <v>88298.7</v>
      </c>
      <c r="O22" s="20">
        <f>O29</f>
        <v>94384.20000000001</v>
      </c>
      <c r="P22" s="59">
        <f t="shared" si="2"/>
        <v>78852.5</v>
      </c>
      <c r="Q22" s="59">
        <f t="shared" si="2"/>
        <v>71062.3</v>
      </c>
      <c r="R22" s="59">
        <f t="shared" si="2"/>
        <v>142495.599</v>
      </c>
      <c r="S22" s="20">
        <f>SUM(K22:R22)</f>
        <v>1042145.0689999999</v>
      </c>
    </row>
    <row r="23" spans="1:19" ht="12">
      <c r="A23" s="6"/>
      <c r="B23" s="19" t="s">
        <v>28</v>
      </c>
      <c r="C23" s="6" t="s">
        <v>76</v>
      </c>
      <c r="D23" s="6" t="s">
        <v>264</v>
      </c>
      <c r="E23" s="6" t="s">
        <v>264</v>
      </c>
      <c r="F23" s="6" t="s">
        <v>264</v>
      </c>
      <c r="G23" s="6" t="s">
        <v>212</v>
      </c>
      <c r="H23" s="6" t="s">
        <v>264</v>
      </c>
      <c r="I23" s="6" t="s">
        <v>264</v>
      </c>
      <c r="J23" s="6" t="s">
        <v>264</v>
      </c>
      <c r="K23" s="20"/>
      <c r="L23" s="20"/>
      <c r="M23" s="20"/>
      <c r="N23" s="20"/>
      <c r="O23" s="20">
        <f>O30</f>
        <v>119.5</v>
      </c>
      <c r="P23" s="59"/>
      <c r="Q23" s="59"/>
      <c r="R23" s="59"/>
      <c r="S23" s="20">
        <f>SUM(K23:Q23)</f>
        <v>119.5</v>
      </c>
    </row>
    <row r="24" spans="1:19" ht="48">
      <c r="A24" s="6"/>
      <c r="B24" s="19" t="s">
        <v>187</v>
      </c>
      <c r="C24" s="6" t="s">
        <v>76</v>
      </c>
      <c r="D24" s="6" t="s">
        <v>264</v>
      </c>
      <c r="E24" s="15" t="s">
        <v>264</v>
      </c>
      <c r="F24" s="6" t="s">
        <v>264</v>
      </c>
      <c r="G24" s="6" t="s">
        <v>189</v>
      </c>
      <c r="H24" s="6" t="s">
        <v>264</v>
      </c>
      <c r="I24" s="6" t="s">
        <v>264</v>
      </c>
      <c r="J24" s="6" t="s">
        <v>264</v>
      </c>
      <c r="K24" s="20"/>
      <c r="L24" s="20"/>
      <c r="M24" s="20"/>
      <c r="N24" s="20"/>
      <c r="O24" s="20">
        <f>O31</f>
        <v>0.76</v>
      </c>
      <c r="P24" s="59"/>
      <c r="Q24" s="59"/>
      <c r="R24" s="59"/>
      <c r="S24" s="20">
        <f>SUM(K24:Q24)</f>
        <v>0.76</v>
      </c>
    </row>
    <row r="25" spans="1:19" ht="12.75" customHeight="1">
      <c r="A25" s="180"/>
      <c r="B25" s="180" t="s">
        <v>172</v>
      </c>
      <c r="C25" s="180" t="s">
        <v>268</v>
      </c>
      <c r="D25" s="202" t="s">
        <v>264</v>
      </c>
      <c r="E25" s="15" t="s">
        <v>32</v>
      </c>
      <c r="F25" s="188" t="s">
        <v>264</v>
      </c>
      <c r="G25" s="180" t="s">
        <v>264</v>
      </c>
      <c r="H25" s="180" t="s">
        <v>264</v>
      </c>
      <c r="I25" s="180" t="s">
        <v>264</v>
      </c>
      <c r="J25" s="180" t="s">
        <v>264</v>
      </c>
      <c r="K25" s="180" t="s">
        <v>264</v>
      </c>
      <c r="L25" s="177">
        <v>60</v>
      </c>
      <c r="M25" s="177">
        <v>60</v>
      </c>
      <c r="N25" s="177">
        <v>90</v>
      </c>
      <c r="O25" s="177">
        <v>90</v>
      </c>
      <c r="P25" s="183">
        <v>90</v>
      </c>
      <c r="Q25" s="183">
        <v>90</v>
      </c>
      <c r="R25" s="183">
        <v>90</v>
      </c>
      <c r="S25" s="180" t="s">
        <v>264</v>
      </c>
    </row>
    <row r="26" spans="1:19" ht="36">
      <c r="A26" s="181"/>
      <c r="B26" s="181"/>
      <c r="C26" s="181"/>
      <c r="D26" s="203"/>
      <c r="E26" s="16" t="s">
        <v>33</v>
      </c>
      <c r="F26" s="189"/>
      <c r="G26" s="181"/>
      <c r="H26" s="181"/>
      <c r="I26" s="181"/>
      <c r="J26" s="181"/>
      <c r="K26" s="181"/>
      <c r="L26" s="178"/>
      <c r="M26" s="178"/>
      <c r="N26" s="178"/>
      <c r="O26" s="178"/>
      <c r="P26" s="184"/>
      <c r="Q26" s="184"/>
      <c r="R26" s="184"/>
      <c r="S26" s="181"/>
    </row>
    <row r="27" spans="1:19" ht="27.75" customHeight="1">
      <c r="A27" s="182"/>
      <c r="B27" s="182"/>
      <c r="C27" s="182"/>
      <c r="D27" s="204"/>
      <c r="E27" s="17" t="s">
        <v>31</v>
      </c>
      <c r="F27" s="190"/>
      <c r="G27" s="182"/>
      <c r="H27" s="182"/>
      <c r="I27" s="182"/>
      <c r="J27" s="182"/>
      <c r="K27" s="182"/>
      <c r="L27" s="179"/>
      <c r="M27" s="179"/>
      <c r="N27" s="179"/>
      <c r="O27" s="179"/>
      <c r="P27" s="185"/>
      <c r="Q27" s="185"/>
      <c r="R27" s="185"/>
      <c r="S27" s="182"/>
    </row>
    <row r="28" spans="1:19" s="14" customFormat="1" ht="36">
      <c r="A28" s="11" t="s">
        <v>273</v>
      </c>
      <c r="B28" s="9" t="s">
        <v>274</v>
      </c>
      <c r="C28" s="11"/>
      <c r="D28" s="11">
        <v>1</v>
      </c>
      <c r="E28" s="21" t="s">
        <v>264</v>
      </c>
      <c r="F28" s="11" t="s">
        <v>286</v>
      </c>
      <c r="G28" s="11" t="s">
        <v>212</v>
      </c>
      <c r="H28" s="11" t="s">
        <v>264</v>
      </c>
      <c r="I28" s="11" t="s">
        <v>264</v>
      </c>
      <c r="J28" s="11" t="s">
        <v>264</v>
      </c>
      <c r="K28" s="13">
        <f aca="true" t="shared" si="3" ref="K28:R28">K35+K49+K63</f>
        <v>323615.4</v>
      </c>
      <c r="L28" s="13">
        <f t="shared" si="3"/>
        <v>174893.59999999998</v>
      </c>
      <c r="M28" s="13">
        <f t="shared" si="3"/>
        <v>68542.76999999999</v>
      </c>
      <c r="N28" s="13">
        <f t="shared" si="3"/>
        <v>88298.7</v>
      </c>
      <c r="O28" s="13">
        <f>O29+O30+O31</f>
        <v>94504.46</v>
      </c>
      <c r="P28" s="57">
        <f t="shared" si="3"/>
        <v>78852.5</v>
      </c>
      <c r="Q28" s="57">
        <f t="shared" si="3"/>
        <v>71062.3</v>
      </c>
      <c r="R28" s="57">
        <f t="shared" si="3"/>
        <v>142495.599</v>
      </c>
      <c r="S28" s="13">
        <f>S29+S30+S31</f>
        <v>1042265.3289999999</v>
      </c>
    </row>
    <row r="29" spans="1:19" ht="24">
      <c r="A29" s="6"/>
      <c r="B29" s="19" t="s">
        <v>185</v>
      </c>
      <c r="C29" s="6" t="s">
        <v>266</v>
      </c>
      <c r="D29" s="6" t="s">
        <v>264</v>
      </c>
      <c r="E29" s="6" t="s">
        <v>264</v>
      </c>
      <c r="F29" s="6" t="s">
        <v>264</v>
      </c>
      <c r="G29" s="6" t="s">
        <v>212</v>
      </c>
      <c r="H29" s="6" t="s">
        <v>264</v>
      </c>
      <c r="I29" s="6" t="s">
        <v>264</v>
      </c>
      <c r="J29" s="6" t="s">
        <v>264</v>
      </c>
      <c r="K29" s="20">
        <f>K28</f>
        <v>323615.4</v>
      </c>
      <c r="L29" s="20">
        <f aca="true" t="shared" si="4" ref="L29:R29">L28</f>
        <v>174893.59999999998</v>
      </c>
      <c r="M29" s="20">
        <f t="shared" si="4"/>
        <v>68542.76999999999</v>
      </c>
      <c r="N29" s="20">
        <f t="shared" si="4"/>
        <v>88298.7</v>
      </c>
      <c r="O29" s="20">
        <f>O35+O49+O63+O199</f>
        <v>94384.20000000001</v>
      </c>
      <c r="P29" s="59">
        <f t="shared" si="4"/>
        <v>78852.5</v>
      </c>
      <c r="Q29" s="59">
        <f t="shared" si="4"/>
        <v>71062.3</v>
      </c>
      <c r="R29" s="59">
        <f t="shared" si="4"/>
        <v>142495.599</v>
      </c>
      <c r="S29" s="20">
        <f>SUM(K29:R29)</f>
        <v>1042145.0689999999</v>
      </c>
    </row>
    <row r="30" spans="1:19" ht="24">
      <c r="A30" s="6"/>
      <c r="B30" s="19" t="s">
        <v>28</v>
      </c>
      <c r="C30" s="6" t="s">
        <v>266</v>
      </c>
      <c r="D30" s="6" t="s">
        <v>264</v>
      </c>
      <c r="E30" s="6" t="s">
        <v>264</v>
      </c>
      <c r="F30" s="6" t="s">
        <v>264</v>
      </c>
      <c r="G30" s="6" t="s">
        <v>212</v>
      </c>
      <c r="H30" s="6" t="s">
        <v>264</v>
      </c>
      <c r="I30" s="6" t="s">
        <v>264</v>
      </c>
      <c r="J30" s="6" t="s">
        <v>264</v>
      </c>
      <c r="K30" s="20"/>
      <c r="L30" s="20"/>
      <c r="M30" s="20"/>
      <c r="N30" s="20"/>
      <c r="O30" s="20">
        <f>O198</f>
        <v>119.5</v>
      </c>
      <c r="P30" s="59"/>
      <c r="Q30" s="59"/>
      <c r="R30" s="59"/>
      <c r="S30" s="20">
        <f>SUM(K30:R30)</f>
        <v>119.5</v>
      </c>
    </row>
    <row r="31" spans="1:19" ht="48">
      <c r="A31" s="6"/>
      <c r="B31" s="19" t="s">
        <v>187</v>
      </c>
      <c r="C31" s="6" t="s">
        <v>266</v>
      </c>
      <c r="D31" s="6" t="s">
        <v>264</v>
      </c>
      <c r="E31" s="6" t="s">
        <v>264</v>
      </c>
      <c r="F31" s="6" t="s">
        <v>264</v>
      </c>
      <c r="G31" s="6" t="s">
        <v>189</v>
      </c>
      <c r="H31" s="6" t="s">
        <v>264</v>
      </c>
      <c r="I31" s="6" t="s">
        <v>264</v>
      </c>
      <c r="J31" s="6" t="s">
        <v>264</v>
      </c>
      <c r="K31" s="20"/>
      <c r="L31" s="20"/>
      <c r="M31" s="20"/>
      <c r="N31" s="20"/>
      <c r="O31" s="20">
        <v>0.76</v>
      </c>
      <c r="P31" s="59"/>
      <c r="Q31" s="59"/>
      <c r="R31" s="59"/>
      <c r="S31" s="20">
        <f>SUM(K31:R31)</f>
        <v>0.76</v>
      </c>
    </row>
    <row r="32" spans="1:19" ht="12">
      <c r="A32" s="191"/>
      <c r="B32" s="209" t="s">
        <v>9</v>
      </c>
      <c r="C32" s="191" t="s">
        <v>268</v>
      </c>
      <c r="D32" s="208" t="s">
        <v>264</v>
      </c>
      <c r="E32" s="15" t="s">
        <v>166</v>
      </c>
      <c r="F32" s="191" t="s">
        <v>264</v>
      </c>
      <c r="G32" s="191" t="s">
        <v>264</v>
      </c>
      <c r="H32" s="191" t="s">
        <v>264</v>
      </c>
      <c r="I32" s="191" t="s">
        <v>264</v>
      </c>
      <c r="J32" s="191" t="s">
        <v>264</v>
      </c>
      <c r="K32" s="186">
        <v>100</v>
      </c>
      <c r="L32" s="186">
        <v>7.95</v>
      </c>
      <c r="M32" s="186">
        <v>100</v>
      </c>
      <c r="N32" s="186">
        <v>100</v>
      </c>
      <c r="O32" s="186">
        <v>100</v>
      </c>
      <c r="P32" s="187">
        <v>100</v>
      </c>
      <c r="Q32" s="187">
        <v>100</v>
      </c>
      <c r="R32" s="187">
        <v>100</v>
      </c>
      <c r="S32" s="177" t="s">
        <v>264</v>
      </c>
    </row>
    <row r="33" spans="1:19" ht="36">
      <c r="A33" s="191"/>
      <c r="B33" s="209"/>
      <c r="C33" s="191"/>
      <c r="D33" s="208"/>
      <c r="E33" s="16" t="s">
        <v>221</v>
      </c>
      <c r="F33" s="191"/>
      <c r="G33" s="191"/>
      <c r="H33" s="191"/>
      <c r="I33" s="191"/>
      <c r="J33" s="191"/>
      <c r="K33" s="186"/>
      <c r="L33" s="186"/>
      <c r="M33" s="186"/>
      <c r="N33" s="186"/>
      <c r="O33" s="186"/>
      <c r="P33" s="187"/>
      <c r="Q33" s="187"/>
      <c r="R33" s="187"/>
      <c r="S33" s="178"/>
    </row>
    <row r="34" spans="1:19" ht="36">
      <c r="A34" s="191"/>
      <c r="B34" s="209"/>
      <c r="C34" s="191"/>
      <c r="D34" s="208"/>
      <c r="E34" s="16" t="s">
        <v>222</v>
      </c>
      <c r="F34" s="191"/>
      <c r="G34" s="191"/>
      <c r="H34" s="191"/>
      <c r="I34" s="191"/>
      <c r="J34" s="191"/>
      <c r="K34" s="186"/>
      <c r="L34" s="186"/>
      <c r="M34" s="186"/>
      <c r="N34" s="186"/>
      <c r="O34" s="186"/>
      <c r="P34" s="187"/>
      <c r="Q34" s="187"/>
      <c r="R34" s="187"/>
      <c r="S34" s="179"/>
    </row>
    <row r="35" spans="1:19" s="23" customFormat="1" ht="48">
      <c r="A35" s="6" t="s">
        <v>275</v>
      </c>
      <c r="B35" s="19" t="s">
        <v>276</v>
      </c>
      <c r="C35" s="22"/>
      <c r="D35" s="11" t="s">
        <v>264</v>
      </c>
      <c r="E35" s="11" t="s">
        <v>264</v>
      </c>
      <c r="F35" s="6" t="s">
        <v>286</v>
      </c>
      <c r="G35" s="6" t="s">
        <v>212</v>
      </c>
      <c r="H35" s="6" t="s">
        <v>264</v>
      </c>
      <c r="I35" s="6" t="s">
        <v>264</v>
      </c>
      <c r="J35" s="6" t="s">
        <v>264</v>
      </c>
      <c r="K35" s="13">
        <f aca="true" t="shared" si="5" ref="K35:Q35">SUM(K36:K42)</f>
        <v>305809.7</v>
      </c>
      <c r="L35" s="13">
        <f t="shared" si="5"/>
        <v>141096.06</v>
      </c>
      <c r="M35" s="13">
        <f t="shared" si="5"/>
        <v>30369.13</v>
      </c>
      <c r="N35" s="13">
        <f>SUM(N36:N42)</f>
        <v>43656.5</v>
      </c>
      <c r="O35" s="13">
        <f>SUM(O36:O42)</f>
        <v>41261.7</v>
      </c>
      <c r="P35" s="57">
        <f t="shared" si="5"/>
        <v>27242.5</v>
      </c>
      <c r="Q35" s="57">
        <f t="shared" si="5"/>
        <v>19474.7</v>
      </c>
      <c r="R35" s="57">
        <f>SUM(R36:R42)</f>
        <v>36845.959</v>
      </c>
      <c r="S35" s="13">
        <f>SUM(K35:R35)</f>
        <v>645756.249</v>
      </c>
    </row>
    <row r="36" spans="1:19" ht="12">
      <c r="A36" s="191"/>
      <c r="B36" s="209" t="s">
        <v>185</v>
      </c>
      <c r="C36" s="205" t="s">
        <v>266</v>
      </c>
      <c r="D36" s="191" t="s">
        <v>264</v>
      </c>
      <c r="E36" s="191" t="s">
        <v>264</v>
      </c>
      <c r="F36" s="191" t="s">
        <v>264</v>
      </c>
      <c r="G36" s="191" t="s">
        <v>212</v>
      </c>
      <c r="H36" s="24" t="s">
        <v>77</v>
      </c>
      <c r="I36" s="6">
        <v>1010106090</v>
      </c>
      <c r="J36" s="6">
        <v>242</v>
      </c>
      <c r="K36" s="20">
        <v>188.2</v>
      </c>
      <c r="L36" s="20">
        <v>225</v>
      </c>
      <c r="M36" s="20">
        <v>233.4</v>
      </c>
      <c r="N36" s="20">
        <v>0</v>
      </c>
      <c r="O36" s="20">
        <v>250</v>
      </c>
      <c r="P36" s="59">
        <v>250</v>
      </c>
      <c r="Q36" s="59">
        <v>250</v>
      </c>
      <c r="R36" s="59">
        <v>262.5</v>
      </c>
      <c r="S36" s="20">
        <f>SUM(K36:R36)</f>
        <v>1659.1</v>
      </c>
    </row>
    <row r="37" spans="1:19" ht="12">
      <c r="A37" s="191"/>
      <c r="B37" s="209"/>
      <c r="C37" s="206"/>
      <c r="D37" s="191"/>
      <c r="E37" s="191"/>
      <c r="F37" s="191"/>
      <c r="G37" s="191"/>
      <c r="H37" s="24" t="s">
        <v>77</v>
      </c>
      <c r="I37" s="6">
        <v>1010106090</v>
      </c>
      <c r="J37" s="6">
        <v>243</v>
      </c>
      <c r="K37" s="20">
        <v>1163.8</v>
      </c>
      <c r="L37" s="20">
        <v>0</v>
      </c>
      <c r="M37" s="20">
        <v>0</v>
      </c>
      <c r="N37" s="20">
        <v>0</v>
      </c>
      <c r="O37" s="20">
        <v>0</v>
      </c>
      <c r="P37" s="59">
        <v>0</v>
      </c>
      <c r="Q37" s="59">
        <v>0</v>
      </c>
      <c r="R37" s="59">
        <v>0</v>
      </c>
      <c r="S37" s="20">
        <f aca="true" t="shared" si="6" ref="S37:S42">SUM(K37:R37)</f>
        <v>1163.8</v>
      </c>
    </row>
    <row r="38" spans="1:19" ht="12">
      <c r="A38" s="191"/>
      <c r="B38" s="209"/>
      <c r="C38" s="206"/>
      <c r="D38" s="191"/>
      <c r="E38" s="191"/>
      <c r="F38" s="191"/>
      <c r="G38" s="191"/>
      <c r="H38" s="24" t="s">
        <v>77</v>
      </c>
      <c r="I38" s="6">
        <v>1010106090</v>
      </c>
      <c r="J38" s="6">
        <v>244</v>
      </c>
      <c r="K38" s="20">
        <v>68428.4</v>
      </c>
      <c r="L38" s="20">
        <v>74067.56</v>
      </c>
      <c r="M38" s="20">
        <f>23866.41+1164.25+4843.63</f>
        <v>29874.29</v>
      </c>
      <c r="N38" s="20">
        <v>41558.2</v>
      </c>
      <c r="O38" s="20">
        <v>39054.7</v>
      </c>
      <c r="P38" s="59">
        <v>26592.5</v>
      </c>
      <c r="Q38" s="59">
        <v>18824.7</v>
      </c>
      <c r="R38" s="59">
        <f>22342.341+2111.608+11729.51</f>
        <v>36183.459</v>
      </c>
      <c r="S38" s="20">
        <f t="shared" si="6"/>
        <v>334583.809</v>
      </c>
    </row>
    <row r="39" spans="1:19" ht="12">
      <c r="A39" s="191"/>
      <c r="B39" s="209"/>
      <c r="C39" s="206"/>
      <c r="D39" s="191"/>
      <c r="E39" s="191"/>
      <c r="F39" s="191"/>
      <c r="G39" s="191"/>
      <c r="H39" s="24" t="s">
        <v>77</v>
      </c>
      <c r="I39" s="6">
        <v>1010106090</v>
      </c>
      <c r="J39" s="6">
        <v>412</v>
      </c>
      <c r="K39" s="20">
        <v>235910</v>
      </c>
      <c r="L39" s="20">
        <v>66629</v>
      </c>
      <c r="M39" s="20">
        <v>0</v>
      </c>
      <c r="N39" s="20">
        <v>0</v>
      </c>
      <c r="O39" s="20">
        <v>1457</v>
      </c>
      <c r="P39" s="59">
        <v>0</v>
      </c>
      <c r="Q39" s="59">
        <v>0</v>
      </c>
      <c r="R39" s="59">
        <v>0</v>
      </c>
      <c r="S39" s="20">
        <f t="shared" si="6"/>
        <v>303996</v>
      </c>
    </row>
    <row r="40" spans="1:19" ht="12">
      <c r="A40" s="191"/>
      <c r="B40" s="209"/>
      <c r="C40" s="206"/>
      <c r="D40" s="191"/>
      <c r="E40" s="191"/>
      <c r="F40" s="191"/>
      <c r="G40" s="191"/>
      <c r="H40" s="24" t="s">
        <v>77</v>
      </c>
      <c r="I40" s="6">
        <v>1010106090</v>
      </c>
      <c r="J40" s="6">
        <v>852</v>
      </c>
      <c r="K40" s="20">
        <v>119.3</v>
      </c>
      <c r="L40" s="20">
        <v>174.5</v>
      </c>
      <c r="M40" s="20">
        <v>0</v>
      </c>
      <c r="N40" s="20">
        <v>719.8</v>
      </c>
      <c r="O40" s="20">
        <v>0</v>
      </c>
      <c r="P40" s="59">
        <v>0</v>
      </c>
      <c r="Q40" s="59">
        <v>0</v>
      </c>
      <c r="R40" s="59">
        <v>0</v>
      </c>
      <c r="S40" s="20">
        <f t="shared" si="6"/>
        <v>1013.5999999999999</v>
      </c>
    </row>
    <row r="41" spans="1:19" ht="12">
      <c r="A41" s="191"/>
      <c r="B41" s="209"/>
      <c r="C41" s="206"/>
      <c r="D41" s="191"/>
      <c r="E41" s="191"/>
      <c r="F41" s="191"/>
      <c r="G41" s="191"/>
      <c r="H41" s="24" t="s">
        <v>77</v>
      </c>
      <c r="I41" s="6">
        <v>1010106090</v>
      </c>
      <c r="J41" s="6">
        <v>853</v>
      </c>
      <c r="K41" s="20">
        <v>0</v>
      </c>
      <c r="L41" s="20">
        <v>0</v>
      </c>
      <c r="M41" s="20">
        <v>0</v>
      </c>
      <c r="N41" s="20">
        <v>130</v>
      </c>
      <c r="O41" s="20">
        <v>0</v>
      </c>
      <c r="P41" s="59">
        <v>0</v>
      </c>
      <c r="Q41" s="59">
        <v>0</v>
      </c>
      <c r="R41" s="59">
        <v>0</v>
      </c>
      <c r="S41" s="20">
        <f t="shared" si="6"/>
        <v>130</v>
      </c>
    </row>
    <row r="42" spans="1:19" ht="12">
      <c r="A42" s="191"/>
      <c r="B42" s="209"/>
      <c r="C42" s="207"/>
      <c r="D42" s="191"/>
      <c r="E42" s="191"/>
      <c r="F42" s="191"/>
      <c r="G42" s="191"/>
      <c r="H42" s="24" t="s">
        <v>77</v>
      </c>
      <c r="I42" s="6">
        <v>1010106090</v>
      </c>
      <c r="J42" s="6">
        <v>831</v>
      </c>
      <c r="K42" s="20">
        <v>0</v>
      </c>
      <c r="L42" s="20">
        <v>0</v>
      </c>
      <c r="M42" s="20">
        <v>261.44</v>
      </c>
      <c r="N42" s="20">
        <v>1248.5</v>
      </c>
      <c r="O42" s="20">
        <v>500</v>
      </c>
      <c r="P42" s="59">
        <v>400</v>
      </c>
      <c r="Q42" s="59">
        <v>400</v>
      </c>
      <c r="R42" s="59">
        <v>400</v>
      </c>
      <c r="S42" s="20">
        <f t="shared" si="6"/>
        <v>3209.94</v>
      </c>
    </row>
    <row r="43" spans="1:19" ht="12">
      <c r="A43" s="180"/>
      <c r="B43" s="198" t="s">
        <v>90</v>
      </c>
      <c r="C43" s="180" t="s">
        <v>268</v>
      </c>
      <c r="D43" s="202" t="s">
        <v>264</v>
      </c>
      <c r="E43" s="15" t="s">
        <v>167</v>
      </c>
      <c r="F43" s="191" t="s">
        <v>264</v>
      </c>
      <c r="G43" s="180" t="s">
        <v>264</v>
      </c>
      <c r="H43" s="180" t="s">
        <v>264</v>
      </c>
      <c r="I43" s="180" t="s">
        <v>264</v>
      </c>
      <c r="J43" s="180" t="s">
        <v>264</v>
      </c>
      <c r="K43" s="180">
        <v>100</v>
      </c>
      <c r="L43" s="180" t="s">
        <v>264</v>
      </c>
      <c r="M43" s="180" t="s">
        <v>264</v>
      </c>
      <c r="N43" s="180">
        <v>100</v>
      </c>
      <c r="O43" s="180">
        <v>100</v>
      </c>
      <c r="P43" s="194">
        <v>100</v>
      </c>
      <c r="Q43" s="194">
        <v>100</v>
      </c>
      <c r="R43" s="194">
        <v>100</v>
      </c>
      <c r="S43" s="180" t="s">
        <v>264</v>
      </c>
    </row>
    <row r="44" spans="1:19" ht="36">
      <c r="A44" s="181"/>
      <c r="B44" s="199"/>
      <c r="C44" s="181"/>
      <c r="D44" s="203"/>
      <c r="E44" s="16" t="s">
        <v>223</v>
      </c>
      <c r="F44" s="191"/>
      <c r="G44" s="181"/>
      <c r="H44" s="181"/>
      <c r="I44" s="181"/>
      <c r="J44" s="181"/>
      <c r="K44" s="181"/>
      <c r="L44" s="181"/>
      <c r="M44" s="181"/>
      <c r="N44" s="181"/>
      <c r="O44" s="181"/>
      <c r="P44" s="195"/>
      <c r="Q44" s="195"/>
      <c r="R44" s="195"/>
      <c r="S44" s="181"/>
    </row>
    <row r="45" spans="1:19" ht="36">
      <c r="A45" s="182"/>
      <c r="B45" s="200"/>
      <c r="C45" s="182"/>
      <c r="D45" s="204"/>
      <c r="E45" s="17" t="s">
        <v>224</v>
      </c>
      <c r="F45" s="191"/>
      <c r="G45" s="182"/>
      <c r="H45" s="182"/>
      <c r="I45" s="182"/>
      <c r="J45" s="182"/>
      <c r="K45" s="182"/>
      <c r="L45" s="182"/>
      <c r="M45" s="182"/>
      <c r="N45" s="182"/>
      <c r="O45" s="182"/>
      <c r="P45" s="196"/>
      <c r="Q45" s="196"/>
      <c r="R45" s="196"/>
      <c r="S45" s="182"/>
    </row>
    <row r="46" spans="1:19" s="25" customFormat="1" ht="12">
      <c r="A46" s="180"/>
      <c r="B46" s="198" t="s">
        <v>173</v>
      </c>
      <c r="C46" s="180" t="s">
        <v>268</v>
      </c>
      <c r="D46" s="180" t="s">
        <v>264</v>
      </c>
      <c r="E46" s="16" t="s">
        <v>168</v>
      </c>
      <c r="F46" s="191" t="s">
        <v>264</v>
      </c>
      <c r="G46" s="180" t="s">
        <v>264</v>
      </c>
      <c r="H46" s="180" t="s">
        <v>264</v>
      </c>
      <c r="I46" s="180" t="s">
        <v>264</v>
      </c>
      <c r="J46" s="180" t="s">
        <v>264</v>
      </c>
      <c r="K46" s="180">
        <v>100</v>
      </c>
      <c r="L46" s="180">
        <v>100</v>
      </c>
      <c r="M46" s="180">
        <v>100</v>
      </c>
      <c r="N46" s="180">
        <v>100</v>
      </c>
      <c r="O46" s="180">
        <v>100</v>
      </c>
      <c r="P46" s="194">
        <v>100</v>
      </c>
      <c r="Q46" s="194">
        <v>100</v>
      </c>
      <c r="R46" s="194">
        <v>100</v>
      </c>
      <c r="S46" s="180" t="s">
        <v>264</v>
      </c>
    </row>
    <row r="47" spans="1:19" s="25" customFormat="1" ht="36">
      <c r="A47" s="181"/>
      <c r="B47" s="199"/>
      <c r="C47" s="181"/>
      <c r="D47" s="181"/>
      <c r="E47" s="16" t="s">
        <v>225</v>
      </c>
      <c r="F47" s="191"/>
      <c r="G47" s="181"/>
      <c r="H47" s="181"/>
      <c r="I47" s="181"/>
      <c r="J47" s="181"/>
      <c r="K47" s="181"/>
      <c r="L47" s="181"/>
      <c r="M47" s="181"/>
      <c r="N47" s="181"/>
      <c r="O47" s="181"/>
      <c r="P47" s="195"/>
      <c r="Q47" s="195"/>
      <c r="R47" s="195"/>
      <c r="S47" s="181"/>
    </row>
    <row r="48" spans="1:19" s="25" customFormat="1" ht="36">
      <c r="A48" s="182"/>
      <c r="B48" s="200"/>
      <c r="C48" s="182"/>
      <c r="D48" s="182"/>
      <c r="E48" s="16" t="s">
        <v>174</v>
      </c>
      <c r="F48" s="191"/>
      <c r="G48" s="182"/>
      <c r="H48" s="182"/>
      <c r="I48" s="182"/>
      <c r="J48" s="182"/>
      <c r="K48" s="182"/>
      <c r="L48" s="182"/>
      <c r="M48" s="182"/>
      <c r="N48" s="182"/>
      <c r="O48" s="182"/>
      <c r="P48" s="196"/>
      <c r="Q48" s="196"/>
      <c r="R48" s="196"/>
      <c r="S48" s="182"/>
    </row>
    <row r="49" spans="1:19" s="23" customFormat="1" ht="36">
      <c r="A49" s="6" t="s">
        <v>279</v>
      </c>
      <c r="B49" s="19" t="s">
        <v>280</v>
      </c>
      <c r="C49" s="22"/>
      <c r="D49" s="11" t="s">
        <v>264</v>
      </c>
      <c r="E49" s="11" t="s">
        <v>264</v>
      </c>
      <c r="F49" s="6" t="s">
        <v>286</v>
      </c>
      <c r="G49" s="6" t="s">
        <v>212</v>
      </c>
      <c r="H49" s="6" t="s">
        <v>264</v>
      </c>
      <c r="I49" s="6" t="s">
        <v>264</v>
      </c>
      <c r="J49" s="6" t="s">
        <v>264</v>
      </c>
      <c r="K49" s="13">
        <f aca="true" t="shared" si="7" ref="K49:Q49">SUM(K50:K58)</f>
        <v>0</v>
      </c>
      <c r="L49" s="13">
        <f t="shared" si="7"/>
        <v>5414.99</v>
      </c>
      <c r="M49" s="13">
        <f t="shared" si="7"/>
        <v>11472.039999999999</v>
      </c>
      <c r="N49" s="13">
        <f t="shared" si="7"/>
        <v>16596.2</v>
      </c>
      <c r="O49" s="13">
        <f t="shared" si="7"/>
        <v>17135.5</v>
      </c>
      <c r="P49" s="57">
        <f t="shared" si="7"/>
        <v>16610</v>
      </c>
      <c r="Q49" s="57">
        <f t="shared" si="7"/>
        <v>16587.600000000002</v>
      </c>
      <c r="R49" s="57">
        <f>SUM(R50:R58)</f>
        <v>46172.869999999995</v>
      </c>
      <c r="S49" s="13">
        <f>SUM(S50:S58)</f>
        <v>129989.20000000003</v>
      </c>
    </row>
    <row r="50" spans="1:19" ht="12">
      <c r="A50" s="191"/>
      <c r="B50" s="209" t="s">
        <v>185</v>
      </c>
      <c r="C50" s="191" t="s">
        <v>277</v>
      </c>
      <c r="D50" s="191" t="s">
        <v>264</v>
      </c>
      <c r="E50" s="191" t="s">
        <v>264</v>
      </c>
      <c r="F50" s="191" t="s">
        <v>264</v>
      </c>
      <c r="G50" s="191" t="s">
        <v>212</v>
      </c>
      <c r="H50" s="24" t="s">
        <v>77</v>
      </c>
      <c r="I50" s="6">
        <v>1010116092</v>
      </c>
      <c r="J50" s="6">
        <v>111</v>
      </c>
      <c r="K50" s="20">
        <v>0</v>
      </c>
      <c r="L50" s="20">
        <v>1989.7</v>
      </c>
      <c r="M50" s="20">
        <v>5168.83</v>
      </c>
      <c r="N50" s="20">
        <v>9256</v>
      </c>
      <c r="O50" s="20">
        <v>9570.5</v>
      </c>
      <c r="P50" s="59">
        <v>9166.9</v>
      </c>
      <c r="Q50" s="59">
        <v>9149.7</v>
      </c>
      <c r="R50" s="59">
        <v>10336.052</v>
      </c>
      <c r="S50" s="20">
        <f>SUM(K50:R50)</f>
        <v>54637.682</v>
      </c>
    </row>
    <row r="51" spans="1:19" ht="12">
      <c r="A51" s="191"/>
      <c r="B51" s="209"/>
      <c r="C51" s="191"/>
      <c r="D51" s="191"/>
      <c r="E51" s="191"/>
      <c r="F51" s="191"/>
      <c r="G51" s="191"/>
      <c r="H51" s="24" t="s">
        <v>77</v>
      </c>
      <c r="I51" s="6">
        <v>1010116092</v>
      </c>
      <c r="J51" s="6">
        <v>119</v>
      </c>
      <c r="K51" s="20">
        <v>0</v>
      </c>
      <c r="L51" s="20">
        <v>602.5</v>
      </c>
      <c r="M51" s="20">
        <v>1560.11</v>
      </c>
      <c r="N51" s="20">
        <v>2805.7</v>
      </c>
      <c r="O51" s="20">
        <v>2890.7</v>
      </c>
      <c r="P51" s="59">
        <v>2768.8</v>
      </c>
      <c r="Q51" s="59">
        <v>2763.6</v>
      </c>
      <c r="R51" s="59">
        <v>3121.488</v>
      </c>
      <c r="S51" s="20">
        <f aca="true" t="shared" si="8" ref="S51:S58">SUM(K51:R51)</f>
        <v>16512.898</v>
      </c>
    </row>
    <row r="52" spans="1:19" ht="12">
      <c r="A52" s="191"/>
      <c r="B52" s="209"/>
      <c r="C52" s="191"/>
      <c r="D52" s="191"/>
      <c r="E52" s="191"/>
      <c r="F52" s="191"/>
      <c r="G52" s="191"/>
      <c r="H52" s="24" t="s">
        <v>77</v>
      </c>
      <c r="I52" s="6">
        <v>1010116092</v>
      </c>
      <c r="J52" s="6">
        <v>112</v>
      </c>
      <c r="K52" s="20">
        <v>0</v>
      </c>
      <c r="L52" s="20">
        <v>425.89</v>
      </c>
      <c r="M52" s="20">
        <v>119</v>
      </c>
      <c r="N52" s="20">
        <v>200</v>
      </c>
      <c r="O52" s="20">
        <v>200</v>
      </c>
      <c r="P52" s="59">
        <v>200</v>
      </c>
      <c r="Q52" s="59">
        <v>200</v>
      </c>
      <c r="R52" s="59">
        <v>331.35</v>
      </c>
      <c r="S52" s="20">
        <f t="shared" si="8"/>
        <v>1676.2399999999998</v>
      </c>
    </row>
    <row r="53" spans="1:19" ht="12">
      <c r="A53" s="191"/>
      <c r="B53" s="209"/>
      <c r="C53" s="191"/>
      <c r="D53" s="191"/>
      <c r="E53" s="191"/>
      <c r="F53" s="191"/>
      <c r="G53" s="191"/>
      <c r="H53" s="24" t="s">
        <v>77</v>
      </c>
      <c r="I53" s="6">
        <v>1010116092</v>
      </c>
      <c r="J53" s="6">
        <v>242</v>
      </c>
      <c r="K53" s="20">
        <v>0</v>
      </c>
      <c r="L53" s="20">
        <v>651.7</v>
      </c>
      <c r="M53" s="20">
        <v>848</v>
      </c>
      <c r="N53" s="20">
        <v>0</v>
      </c>
      <c r="O53" s="20">
        <v>176</v>
      </c>
      <c r="P53" s="59">
        <v>176</v>
      </c>
      <c r="Q53" s="59">
        <v>176</v>
      </c>
      <c r="R53" s="59">
        <v>199.445</v>
      </c>
      <c r="S53" s="20">
        <f t="shared" si="8"/>
        <v>2227.145</v>
      </c>
    </row>
    <row r="54" spans="1:19" ht="12">
      <c r="A54" s="191"/>
      <c r="B54" s="209"/>
      <c r="C54" s="191"/>
      <c r="D54" s="191"/>
      <c r="E54" s="191"/>
      <c r="F54" s="191"/>
      <c r="G54" s="191"/>
      <c r="H54" s="24" t="s">
        <v>77</v>
      </c>
      <c r="I54" s="6">
        <v>1010116092</v>
      </c>
      <c r="J54" s="6">
        <v>244</v>
      </c>
      <c r="K54" s="20">
        <v>0</v>
      </c>
      <c r="L54" s="20">
        <v>1673.2</v>
      </c>
      <c r="M54" s="20">
        <v>3755.1</v>
      </c>
      <c r="N54" s="20">
        <v>4165.55</v>
      </c>
      <c r="O54" s="20">
        <v>4206.3</v>
      </c>
      <c r="P54" s="59">
        <v>4206.3</v>
      </c>
      <c r="Q54" s="59">
        <v>4206.3</v>
      </c>
      <c r="R54" s="59">
        <v>31991.535</v>
      </c>
      <c r="S54" s="20">
        <f t="shared" si="8"/>
        <v>54204.285</v>
      </c>
    </row>
    <row r="55" spans="1:19" ht="12">
      <c r="A55" s="191"/>
      <c r="B55" s="209"/>
      <c r="C55" s="191"/>
      <c r="D55" s="191"/>
      <c r="E55" s="191"/>
      <c r="F55" s="191"/>
      <c r="G55" s="191"/>
      <c r="H55" s="24" t="s">
        <v>77</v>
      </c>
      <c r="I55" s="6">
        <v>1010116092</v>
      </c>
      <c r="J55" s="6">
        <v>831</v>
      </c>
      <c r="K55" s="20">
        <v>0</v>
      </c>
      <c r="L55" s="20">
        <v>0</v>
      </c>
      <c r="M55" s="20">
        <v>0</v>
      </c>
      <c r="N55" s="20">
        <v>58.75</v>
      </c>
      <c r="O55" s="20">
        <v>0</v>
      </c>
      <c r="P55" s="59">
        <v>0</v>
      </c>
      <c r="Q55" s="59">
        <v>0</v>
      </c>
      <c r="R55" s="59">
        <v>0</v>
      </c>
      <c r="S55" s="20">
        <f t="shared" si="8"/>
        <v>58.75</v>
      </c>
    </row>
    <row r="56" spans="1:19" ht="12">
      <c r="A56" s="191"/>
      <c r="B56" s="209"/>
      <c r="C56" s="191"/>
      <c r="D56" s="191"/>
      <c r="E56" s="191"/>
      <c r="F56" s="191"/>
      <c r="G56" s="191"/>
      <c r="H56" s="24" t="s">
        <v>77</v>
      </c>
      <c r="I56" s="6">
        <v>1010116092</v>
      </c>
      <c r="J56" s="6">
        <v>851</v>
      </c>
      <c r="K56" s="20">
        <v>0</v>
      </c>
      <c r="L56" s="20">
        <v>15</v>
      </c>
      <c r="M56" s="20">
        <v>1</v>
      </c>
      <c r="N56" s="20">
        <v>1</v>
      </c>
      <c r="O56" s="20">
        <v>2.2</v>
      </c>
      <c r="P56" s="59">
        <v>2.2</v>
      </c>
      <c r="Q56" s="59">
        <v>2.2</v>
      </c>
      <c r="R56" s="59">
        <v>9.5</v>
      </c>
      <c r="S56" s="20">
        <f t="shared" si="8"/>
        <v>33.099999999999994</v>
      </c>
    </row>
    <row r="57" spans="1:19" ht="12">
      <c r="A57" s="191"/>
      <c r="B57" s="209"/>
      <c r="C57" s="191"/>
      <c r="D57" s="191"/>
      <c r="E57" s="191"/>
      <c r="F57" s="191"/>
      <c r="G57" s="191"/>
      <c r="H57" s="24" t="s">
        <v>77</v>
      </c>
      <c r="I57" s="6">
        <v>1010116092</v>
      </c>
      <c r="J57" s="6">
        <v>852</v>
      </c>
      <c r="K57" s="20">
        <v>0</v>
      </c>
      <c r="L57" s="20">
        <v>57</v>
      </c>
      <c r="M57" s="20">
        <v>7</v>
      </c>
      <c r="N57" s="20">
        <v>23.2</v>
      </c>
      <c r="O57" s="20">
        <v>89.8</v>
      </c>
      <c r="P57" s="59">
        <v>89.8</v>
      </c>
      <c r="Q57" s="59">
        <v>89.8</v>
      </c>
      <c r="R57" s="59">
        <v>181.5</v>
      </c>
      <c r="S57" s="20">
        <f t="shared" si="8"/>
        <v>538.1</v>
      </c>
    </row>
    <row r="58" spans="1:19" ht="12">
      <c r="A58" s="191"/>
      <c r="B58" s="209"/>
      <c r="C58" s="191"/>
      <c r="D58" s="191"/>
      <c r="E58" s="180"/>
      <c r="F58" s="191"/>
      <c r="G58" s="191"/>
      <c r="H58" s="24" t="s">
        <v>77</v>
      </c>
      <c r="I58" s="6">
        <v>1010116092</v>
      </c>
      <c r="J58" s="6">
        <v>853</v>
      </c>
      <c r="K58" s="20">
        <v>0</v>
      </c>
      <c r="L58" s="20">
        <v>0</v>
      </c>
      <c r="M58" s="20">
        <v>13</v>
      </c>
      <c r="N58" s="20">
        <v>86</v>
      </c>
      <c r="O58" s="20">
        <v>0</v>
      </c>
      <c r="P58" s="59">
        <v>0</v>
      </c>
      <c r="Q58" s="59">
        <v>0</v>
      </c>
      <c r="R58" s="59">
        <v>2</v>
      </c>
      <c r="S58" s="20">
        <f t="shared" si="8"/>
        <v>101</v>
      </c>
    </row>
    <row r="59" spans="1:19" ht="12">
      <c r="A59" s="180"/>
      <c r="B59" s="198" t="s">
        <v>124</v>
      </c>
      <c r="C59" s="180" t="s">
        <v>268</v>
      </c>
      <c r="D59" s="202" t="s">
        <v>264</v>
      </c>
      <c r="E59" s="15" t="s">
        <v>169</v>
      </c>
      <c r="F59" s="191" t="s">
        <v>264</v>
      </c>
      <c r="G59" s="180" t="s">
        <v>264</v>
      </c>
      <c r="H59" s="180" t="s">
        <v>264</v>
      </c>
      <c r="I59" s="180" t="s">
        <v>264</v>
      </c>
      <c r="J59" s="180" t="s">
        <v>264</v>
      </c>
      <c r="K59" s="180" t="s">
        <v>264</v>
      </c>
      <c r="L59" s="180">
        <v>74</v>
      </c>
      <c r="M59" s="180">
        <v>100</v>
      </c>
      <c r="N59" s="180">
        <v>100</v>
      </c>
      <c r="O59" s="180">
        <v>100</v>
      </c>
      <c r="P59" s="194">
        <v>100</v>
      </c>
      <c r="Q59" s="194">
        <v>100</v>
      </c>
      <c r="R59" s="194">
        <v>100</v>
      </c>
      <c r="S59" s="180" t="s">
        <v>119</v>
      </c>
    </row>
    <row r="60" spans="1:19" ht="12">
      <c r="A60" s="181"/>
      <c r="B60" s="199"/>
      <c r="C60" s="181"/>
      <c r="D60" s="203"/>
      <c r="E60" s="16" t="s">
        <v>226</v>
      </c>
      <c r="F60" s="191"/>
      <c r="G60" s="181"/>
      <c r="H60" s="181"/>
      <c r="I60" s="181"/>
      <c r="J60" s="181"/>
      <c r="K60" s="181"/>
      <c r="L60" s="181"/>
      <c r="M60" s="181"/>
      <c r="N60" s="181"/>
      <c r="O60" s="181"/>
      <c r="P60" s="195"/>
      <c r="Q60" s="195"/>
      <c r="R60" s="195"/>
      <c r="S60" s="181"/>
    </row>
    <row r="61" spans="1:19" ht="12">
      <c r="A61" s="181"/>
      <c r="B61" s="199"/>
      <c r="C61" s="181"/>
      <c r="D61" s="203"/>
      <c r="E61" s="16" t="s">
        <v>227</v>
      </c>
      <c r="F61" s="191"/>
      <c r="G61" s="181"/>
      <c r="H61" s="181"/>
      <c r="I61" s="181"/>
      <c r="J61" s="181"/>
      <c r="K61" s="181"/>
      <c r="L61" s="181"/>
      <c r="M61" s="181"/>
      <c r="N61" s="181"/>
      <c r="O61" s="181"/>
      <c r="P61" s="195"/>
      <c r="Q61" s="195"/>
      <c r="R61" s="195"/>
      <c r="S61" s="181"/>
    </row>
    <row r="62" spans="1:19" ht="24">
      <c r="A62" s="182"/>
      <c r="B62" s="200"/>
      <c r="C62" s="182"/>
      <c r="D62" s="204"/>
      <c r="E62" s="17" t="s">
        <v>228</v>
      </c>
      <c r="F62" s="191"/>
      <c r="G62" s="182"/>
      <c r="H62" s="182"/>
      <c r="I62" s="182"/>
      <c r="J62" s="182"/>
      <c r="K62" s="182"/>
      <c r="L62" s="182"/>
      <c r="M62" s="182"/>
      <c r="N62" s="182"/>
      <c r="O62" s="182"/>
      <c r="P62" s="196"/>
      <c r="Q62" s="196"/>
      <c r="R62" s="196"/>
      <c r="S62" s="182"/>
    </row>
    <row r="63" spans="1:19" s="23" customFormat="1" ht="48">
      <c r="A63" s="6" t="s">
        <v>281</v>
      </c>
      <c r="B63" s="19" t="s">
        <v>6</v>
      </c>
      <c r="C63" s="22"/>
      <c r="D63" s="11" t="s">
        <v>264</v>
      </c>
      <c r="E63" s="21" t="s">
        <v>264</v>
      </c>
      <c r="F63" s="6" t="s">
        <v>286</v>
      </c>
      <c r="G63" s="6" t="s">
        <v>212</v>
      </c>
      <c r="H63" s="6" t="s">
        <v>264</v>
      </c>
      <c r="I63" s="6" t="s">
        <v>264</v>
      </c>
      <c r="J63" s="6" t="s">
        <v>264</v>
      </c>
      <c r="K63" s="13">
        <f>K64</f>
        <v>17805.7</v>
      </c>
      <c r="L63" s="13">
        <f aca="true" t="shared" si="9" ref="L63:S63">L64</f>
        <v>28382.55</v>
      </c>
      <c r="M63" s="13">
        <f t="shared" si="9"/>
        <v>26701.6</v>
      </c>
      <c r="N63" s="13">
        <f t="shared" si="9"/>
        <v>28046</v>
      </c>
      <c r="O63" s="13">
        <f t="shared" si="9"/>
        <v>35979.4</v>
      </c>
      <c r="P63" s="57">
        <f t="shared" si="9"/>
        <v>35000</v>
      </c>
      <c r="Q63" s="57">
        <f t="shared" si="9"/>
        <v>35000</v>
      </c>
      <c r="R63" s="57">
        <f t="shared" si="9"/>
        <v>59476.77</v>
      </c>
      <c r="S63" s="13">
        <f t="shared" si="9"/>
        <v>266392.02</v>
      </c>
    </row>
    <row r="64" spans="1:19" ht="24">
      <c r="A64" s="6"/>
      <c r="B64" s="19" t="s">
        <v>185</v>
      </c>
      <c r="C64" s="6" t="s">
        <v>266</v>
      </c>
      <c r="D64" s="6" t="s">
        <v>264</v>
      </c>
      <c r="E64" s="15" t="s">
        <v>264</v>
      </c>
      <c r="F64" s="6" t="s">
        <v>264</v>
      </c>
      <c r="G64" s="6" t="s">
        <v>212</v>
      </c>
      <c r="H64" s="24" t="s">
        <v>78</v>
      </c>
      <c r="I64" s="6">
        <v>1010104350</v>
      </c>
      <c r="J64" s="6">
        <v>633</v>
      </c>
      <c r="K64" s="20">
        <v>17805.7</v>
      </c>
      <c r="L64" s="20">
        <v>28382.55</v>
      </c>
      <c r="M64" s="20">
        <v>26701.6</v>
      </c>
      <c r="N64" s="20">
        <v>28046</v>
      </c>
      <c r="O64" s="20">
        <v>35979.4</v>
      </c>
      <c r="P64" s="59">
        <v>35000</v>
      </c>
      <c r="Q64" s="59">
        <v>35000</v>
      </c>
      <c r="R64" s="59">
        <v>59476.77</v>
      </c>
      <c r="S64" s="20">
        <f>SUM(K64:R64)</f>
        <v>266392.02</v>
      </c>
    </row>
    <row r="65" spans="1:19" ht="12">
      <c r="A65" s="180"/>
      <c r="B65" s="198" t="s">
        <v>161</v>
      </c>
      <c r="C65" s="180" t="s">
        <v>268</v>
      </c>
      <c r="D65" s="202" t="s">
        <v>264</v>
      </c>
      <c r="E65" s="15" t="s">
        <v>170</v>
      </c>
      <c r="F65" s="191" t="s">
        <v>264</v>
      </c>
      <c r="G65" s="180" t="s">
        <v>264</v>
      </c>
      <c r="H65" s="180" t="s">
        <v>264</v>
      </c>
      <c r="I65" s="180" t="s">
        <v>264</v>
      </c>
      <c r="J65" s="180" t="s">
        <v>264</v>
      </c>
      <c r="K65" s="180">
        <v>100</v>
      </c>
      <c r="L65" s="180">
        <v>100</v>
      </c>
      <c r="M65" s="180">
        <v>100</v>
      </c>
      <c r="N65" s="180">
        <v>100</v>
      </c>
      <c r="O65" s="180">
        <v>100</v>
      </c>
      <c r="P65" s="194">
        <v>100</v>
      </c>
      <c r="Q65" s="194">
        <v>100</v>
      </c>
      <c r="R65" s="194">
        <v>100</v>
      </c>
      <c r="S65" s="180" t="s">
        <v>264</v>
      </c>
    </row>
    <row r="66" spans="1:19" ht="14.25" customHeight="1">
      <c r="A66" s="181"/>
      <c r="B66" s="199"/>
      <c r="C66" s="181"/>
      <c r="D66" s="203"/>
      <c r="E66" s="16" t="s">
        <v>229</v>
      </c>
      <c r="F66" s="191"/>
      <c r="G66" s="181"/>
      <c r="H66" s="181"/>
      <c r="I66" s="181"/>
      <c r="J66" s="181"/>
      <c r="K66" s="181"/>
      <c r="L66" s="181"/>
      <c r="M66" s="181"/>
      <c r="N66" s="181"/>
      <c r="O66" s="181"/>
      <c r="P66" s="195"/>
      <c r="Q66" s="195"/>
      <c r="R66" s="195"/>
      <c r="S66" s="181"/>
    </row>
    <row r="67" spans="1:19" ht="12">
      <c r="A67" s="182"/>
      <c r="B67" s="200"/>
      <c r="C67" s="182"/>
      <c r="D67" s="204"/>
      <c r="E67" s="17" t="s">
        <v>230</v>
      </c>
      <c r="F67" s="191"/>
      <c r="G67" s="182"/>
      <c r="H67" s="182"/>
      <c r="I67" s="182"/>
      <c r="J67" s="182"/>
      <c r="K67" s="182"/>
      <c r="L67" s="182"/>
      <c r="M67" s="182"/>
      <c r="N67" s="182"/>
      <c r="O67" s="182"/>
      <c r="P67" s="196"/>
      <c r="Q67" s="196"/>
      <c r="R67" s="196"/>
      <c r="S67" s="182"/>
    </row>
    <row r="68" spans="1:19" s="14" customFormat="1" ht="48">
      <c r="A68" s="6" t="s">
        <v>7</v>
      </c>
      <c r="B68" s="19" t="s">
        <v>8</v>
      </c>
      <c r="C68" s="11"/>
      <c r="D68" s="11" t="s">
        <v>264</v>
      </c>
      <c r="E68" s="21" t="s">
        <v>264</v>
      </c>
      <c r="F68" s="6" t="s">
        <v>286</v>
      </c>
      <c r="G68" s="6" t="s">
        <v>212</v>
      </c>
      <c r="H68" s="6" t="s">
        <v>264</v>
      </c>
      <c r="I68" s="6" t="s">
        <v>264</v>
      </c>
      <c r="J68" s="6" t="s">
        <v>264</v>
      </c>
      <c r="K68" s="7" t="s">
        <v>264</v>
      </c>
      <c r="L68" s="7" t="s">
        <v>264</v>
      </c>
      <c r="M68" s="7" t="s">
        <v>264</v>
      </c>
      <c r="N68" s="7" t="s">
        <v>264</v>
      </c>
      <c r="O68" s="7" t="s">
        <v>264</v>
      </c>
      <c r="P68" s="55" t="s">
        <v>264</v>
      </c>
      <c r="Q68" s="55" t="s">
        <v>264</v>
      </c>
      <c r="R68" s="55" t="s">
        <v>264</v>
      </c>
      <c r="S68" s="7" t="s">
        <v>264</v>
      </c>
    </row>
    <row r="69" spans="1:19" ht="12">
      <c r="A69" s="6"/>
      <c r="B69" s="19" t="s">
        <v>185</v>
      </c>
      <c r="C69" s="6" t="s">
        <v>76</v>
      </c>
      <c r="D69" s="6" t="s">
        <v>264</v>
      </c>
      <c r="E69" s="6" t="s">
        <v>264</v>
      </c>
      <c r="F69" s="6" t="s">
        <v>264</v>
      </c>
      <c r="G69" s="6" t="s">
        <v>212</v>
      </c>
      <c r="H69" s="6" t="s">
        <v>264</v>
      </c>
      <c r="I69" s="6" t="s">
        <v>264</v>
      </c>
      <c r="J69" s="6" t="s">
        <v>264</v>
      </c>
      <c r="K69" s="7" t="s">
        <v>264</v>
      </c>
      <c r="L69" s="7" t="s">
        <v>264</v>
      </c>
      <c r="M69" s="7" t="s">
        <v>264</v>
      </c>
      <c r="N69" s="7" t="s">
        <v>264</v>
      </c>
      <c r="O69" s="7" t="s">
        <v>264</v>
      </c>
      <c r="P69" s="55" t="s">
        <v>264</v>
      </c>
      <c r="Q69" s="55" t="s">
        <v>264</v>
      </c>
      <c r="R69" s="55" t="s">
        <v>264</v>
      </c>
      <c r="S69" s="7" t="s">
        <v>264</v>
      </c>
    </row>
    <row r="70" spans="1:19" s="1" customFormat="1" ht="12">
      <c r="A70" s="197"/>
      <c r="B70" s="198" t="s">
        <v>109</v>
      </c>
      <c r="C70" s="180" t="s">
        <v>268</v>
      </c>
      <c r="D70" s="180" t="s">
        <v>264</v>
      </c>
      <c r="E70" s="26" t="s">
        <v>166</v>
      </c>
      <c r="F70" s="191" t="s">
        <v>264</v>
      </c>
      <c r="G70" s="191" t="s">
        <v>264</v>
      </c>
      <c r="H70" s="191" t="s">
        <v>264</v>
      </c>
      <c r="I70" s="191" t="s">
        <v>264</v>
      </c>
      <c r="J70" s="191" t="s">
        <v>264</v>
      </c>
      <c r="K70" s="186">
        <v>100</v>
      </c>
      <c r="L70" s="186">
        <v>99.5</v>
      </c>
      <c r="M70" s="186">
        <v>100</v>
      </c>
      <c r="N70" s="186">
        <v>100</v>
      </c>
      <c r="O70" s="186">
        <v>100</v>
      </c>
      <c r="P70" s="187">
        <v>100</v>
      </c>
      <c r="Q70" s="187">
        <v>100</v>
      </c>
      <c r="R70" s="187">
        <v>100</v>
      </c>
      <c r="S70" s="177" t="s">
        <v>264</v>
      </c>
    </row>
    <row r="71" spans="1:19" s="1" customFormat="1" ht="60">
      <c r="A71" s="197"/>
      <c r="B71" s="199"/>
      <c r="C71" s="181"/>
      <c r="D71" s="181"/>
      <c r="E71" s="27" t="s">
        <v>231</v>
      </c>
      <c r="F71" s="191"/>
      <c r="G71" s="191"/>
      <c r="H71" s="191"/>
      <c r="I71" s="191"/>
      <c r="J71" s="191"/>
      <c r="K71" s="186"/>
      <c r="L71" s="186"/>
      <c r="M71" s="186"/>
      <c r="N71" s="186"/>
      <c r="O71" s="186"/>
      <c r="P71" s="187"/>
      <c r="Q71" s="187"/>
      <c r="R71" s="187"/>
      <c r="S71" s="178"/>
    </row>
    <row r="72" spans="1:19" s="1" customFormat="1" ht="60" customHeight="1">
      <c r="A72" s="197"/>
      <c r="B72" s="200"/>
      <c r="C72" s="182"/>
      <c r="D72" s="182"/>
      <c r="E72" s="28" t="s">
        <v>232</v>
      </c>
      <c r="F72" s="191"/>
      <c r="G72" s="191"/>
      <c r="H72" s="191"/>
      <c r="I72" s="191"/>
      <c r="J72" s="191"/>
      <c r="K72" s="186"/>
      <c r="L72" s="186"/>
      <c r="M72" s="186"/>
      <c r="N72" s="186"/>
      <c r="O72" s="186"/>
      <c r="P72" s="187"/>
      <c r="Q72" s="187"/>
      <c r="R72" s="187"/>
      <c r="S72" s="179"/>
    </row>
    <row r="73" spans="1:19" s="1" customFormat="1" ht="12">
      <c r="A73" s="197"/>
      <c r="B73" s="198" t="s">
        <v>114</v>
      </c>
      <c r="C73" s="180" t="s">
        <v>268</v>
      </c>
      <c r="D73" s="180" t="s">
        <v>264</v>
      </c>
      <c r="E73" s="26" t="s">
        <v>166</v>
      </c>
      <c r="F73" s="191" t="s">
        <v>264</v>
      </c>
      <c r="G73" s="201" t="s">
        <v>264</v>
      </c>
      <c r="H73" s="201" t="s">
        <v>264</v>
      </c>
      <c r="I73" s="201" t="s">
        <v>264</v>
      </c>
      <c r="J73" s="201" t="s">
        <v>264</v>
      </c>
      <c r="K73" s="201">
        <v>95.7</v>
      </c>
      <c r="L73" s="201">
        <v>90.8</v>
      </c>
      <c r="M73" s="201">
        <v>100</v>
      </c>
      <c r="N73" s="201">
        <v>100</v>
      </c>
      <c r="O73" s="201">
        <v>100</v>
      </c>
      <c r="P73" s="217">
        <v>100</v>
      </c>
      <c r="Q73" s="217">
        <v>100</v>
      </c>
      <c r="R73" s="187">
        <v>100</v>
      </c>
      <c r="S73" s="180" t="s">
        <v>264</v>
      </c>
    </row>
    <row r="74" spans="1:19" s="1" customFormat="1" ht="84">
      <c r="A74" s="197"/>
      <c r="B74" s="199"/>
      <c r="C74" s="181"/>
      <c r="D74" s="181"/>
      <c r="E74" s="16" t="s">
        <v>233</v>
      </c>
      <c r="F74" s="191"/>
      <c r="G74" s="201"/>
      <c r="H74" s="201"/>
      <c r="I74" s="201"/>
      <c r="J74" s="201"/>
      <c r="K74" s="201"/>
      <c r="L74" s="201"/>
      <c r="M74" s="201"/>
      <c r="N74" s="201"/>
      <c r="O74" s="201"/>
      <c r="P74" s="217"/>
      <c r="Q74" s="217"/>
      <c r="R74" s="187"/>
      <c r="S74" s="181"/>
    </row>
    <row r="75" spans="1:19" s="1" customFormat="1" ht="84">
      <c r="A75" s="197"/>
      <c r="B75" s="200"/>
      <c r="C75" s="182"/>
      <c r="D75" s="182"/>
      <c r="E75" s="28" t="s">
        <v>234</v>
      </c>
      <c r="F75" s="191"/>
      <c r="G75" s="201"/>
      <c r="H75" s="201"/>
      <c r="I75" s="201"/>
      <c r="J75" s="201"/>
      <c r="K75" s="201"/>
      <c r="L75" s="201"/>
      <c r="M75" s="201"/>
      <c r="N75" s="201"/>
      <c r="O75" s="201"/>
      <c r="P75" s="217"/>
      <c r="Q75" s="217"/>
      <c r="R75" s="187"/>
      <c r="S75" s="182"/>
    </row>
    <row r="76" spans="1:19" s="1" customFormat="1" ht="12">
      <c r="A76" s="197"/>
      <c r="B76" s="198" t="s">
        <v>111</v>
      </c>
      <c r="C76" s="191" t="s">
        <v>268</v>
      </c>
      <c r="D76" s="208" t="s">
        <v>264</v>
      </c>
      <c r="E76" s="26" t="s">
        <v>166</v>
      </c>
      <c r="F76" s="191" t="s">
        <v>264</v>
      </c>
      <c r="G76" s="191" t="s">
        <v>264</v>
      </c>
      <c r="H76" s="191" t="s">
        <v>264</v>
      </c>
      <c r="I76" s="191" t="s">
        <v>264</v>
      </c>
      <c r="J76" s="191" t="s">
        <v>264</v>
      </c>
      <c r="K76" s="186">
        <v>82.6</v>
      </c>
      <c r="L76" s="186">
        <v>142.6</v>
      </c>
      <c r="M76" s="186">
        <v>100</v>
      </c>
      <c r="N76" s="186">
        <v>100</v>
      </c>
      <c r="O76" s="186">
        <v>100</v>
      </c>
      <c r="P76" s="187">
        <v>100</v>
      </c>
      <c r="Q76" s="187">
        <v>100</v>
      </c>
      <c r="R76" s="187">
        <v>100</v>
      </c>
      <c r="S76" s="177" t="s">
        <v>264</v>
      </c>
    </row>
    <row r="77" spans="1:19" s="1" customFormat="1" ht="48">
      <c r="A77" s="197"/>
      <c r="B77" s="199"/>
      <c r="C77" s="191"/>
      <c r="D77" s="208"/>
      <c r="E77" s="27" t="s">
        <v>238</v>
      </c>
      <c r="F77" s="191"/>
      <c r="G77" s="191"/>
      <c r="H77" s="191"/>
      <c r="I77" s="191"/>
      <c r="J77" s="191"/>
      <c r="K77" s="186"/>
      <c r="L77" s="186"/>
      <c r="M77" s="186"/>
      <c r="N77" s="186"/>
      <c r="O77" s="186"/>
      <c r="P77" s="187"/>
      <c r="Q77" s="187"/>
      <c r="R77" s="187"/>
      <c r="S77" s="178"/>
    </row>
    <row r="78" spans="1:19" s="1" customFormat="1" ht="48">
      <c r="A78" s="197"/>
      <c r="B78" s="200"/>
      <c r="C78" s="191"/>
      <c r="D78" s="208"/>
      <c r="E78" s="28" t="s">
        <v>237</v>
      </c>
      <c r="F78" s="191"/>
      <c r="G78" s="191"/>
      <c r="H78" s="191"/>
      <c r="I78" s="191"/>
      <c r="J78" s="191"/>
      <c r="K78" s="186"/>
      <c r="L78" s="186"/>
      <c r="M78" s="186"/>
      <c r="N78" s="186"/>
      <c r="O78" s="186"/>
      <c r="P78" s="187"/>
      <c r="Q78" s="187"/>
      <c r="R78" s="187"/>
      <c r="S78" s="179"/>
    </row>
    <row r="79" spans="1:19" s="1" customFormat="1" ht="12">
      <c r="A79" s="197"/>
      <c r="B79" s="198" t="s">
        <v>112</v>
      </c>
      <c r="C79" s="191" t="s">
        <v>268</v>
      </c>
      <c r="D79" s="208" t="s">
        <v>264</v>
      </c>
      <c r="E79" s="26" t="s">
        <v>166</v>
      </c>
      <c r="F79" s="191" t="s">
        <v>264</v>
      </c>
      <c r="G79" s="191" t="s">
        <v>264</v>
      </c>
      <c r="H79" s="191" t="s">
        <v>264</v>
      </c>
      <c r="I79" s="191" t="s">
        <v>264</v>
      </c>
      <c r="J79" s="191" t="s">
        <v>264</v>
      </c>
      <c r="K79" s="186">
        <v>90</v>
      </c>
      <c r="L79" s="186">
        <v>100</v>
      </c>
      <c r="M79" s="186">
        <v>100</v>
      </c>
      <c r="N79" s="186">
        <v>100</v>
      </c>
      <c r="O79" s="186">
        <v>100</v>
      </c>
      <c r="P79" s="187">
        <v>100</v>
      </c>
      <c r="Q79" s="187">
        <v>100</v>
      </c>
      <c r="R79" s="187">
        <v>100</v>
      </c>
      <c r="S79" s="177" t="s">
        <v>264</v>
      </c>
    </row>
    <row r="80" spans="1:19" s="1" customFormat="1" ht="60">
      <c r="A80" s="197"/>
      <c r="B80" s="199"/>
      <c r="C80" s="191"/>
      <c r="D80" s="208"/>
      <c r="E80" s="27" t="s">
        <v>235</v>
      </c>
      <c r="F80" s="191"/>
      <c r="G80" s="191"/>
      <c r="H80" s="191"/>
      <c r="I80" s="191"/>
      <c r="J80" s="191"/>
      <c r="K80" s="186"/>
      <c r="L80" s="186"/>
      <c r="M80" s="186"/>
      <c r="N80" s="186"/>
      <c r="O80" s="186"/>
      <c r="P80" s="187"/>
      <c r="Q80" s="187"/>
      <c r="R80" s="187"/>
      <c r="S80" s="178"/>
    </row>
    <row r="81" spans="1:19" s="1" customFormat="1" ht="59.25" customHeight="1">
      <c r="A81" s="197"/>
      <c r="B81" s="200"/>
      <c r="C81" s="191"/>
      <c r="D81" s="208"/>
      <c r="E81" s="28" t="s">
        <v>236</v>
      </c>
      <c r="F81" s="191"/>
      <c r="G81" s="191"/>
      <c r="H81" s="191"/>
      <c r="I81" s="191"/>
      <c r="J81" s="191"/>
      <c r="K81" s="186"/>
      <c r="L81" s="186"/>
      <c r="M81" s="186"/>
      <c r="N81" s="186"/>
      <c r="O81" s="186"/>
      <c r="P81" s="187"/>
      <c r="Q81" s="187"/>
      <c r="R81" s="187"/>
      <c r="S81" s="179"/>
    </row>
    <row r="82" spans="1:19" s="4" customFormat="1" ht="12">
      <c r="A82" s="197"/>
      <c r="B82" s="198" t="s">
        <v>113</v>
      </c>
      <c r="C82" s="191" t="s">
        <v>268</v>
      </c>
      <c r="D82" s="208" t="s">
        <v>264</v>
      </c>
      <c r="E82" s="26" t="s">
        <v>166</v>
      </c>
      <c r="F82" s="191" t="s">
        <v>264</v>
      </c>
      <c r="G82" s="191" t="s">
        <v>264</v>
      </c>
      <c r="H82" s="191" t="s">
        <v>264</v>
      </c>
      <c r="I82" s="191" t="s">
        <v>264</v>
      </c>
      <c r="J82" s="191" t="s">
        <v>264</v>
      </c>
      <c r="K82" s="186">
        <v>95.9</v>
      </c>
      <c r="L82" s="186">
        <v>104.7</v>
      </c>
      <c r="M82" s="186">
        <v>100</v>
      </c>
      <c r="N82" s="186">
        <v>100</v>
      </c>
      <c r="O82" s="186">
        <v>100</v>
      </c>
      <c r="P82" s="187">
        <v>100</v>
      </c>
      <c r="Q82" s="187">
        <v>100</v>
      </c>
      <c r="R82" s="187">
        <v>100</v>
      </c>
      <c r="S82" s="177" t="s">
        <v>264</v>
      </c>
    </row>
    <row r="83" spans="1:19" s="4" customFormat="1" ht="84">
      <c r="A83" s="197"/>
      <c r="B83" s="199"/>
      <c r="C83" s="191"/>
      <c r="D83" s="208"/>
      <c r="E83" s="27" t="s">
        <v>175</v>
      </c>
      <c r="F83" s="191"/>
      <c r="G83" s="191"/>
      <c r="H83" s="191"/>
      <c r="I83" s="191"/>
      <c r="J83" s="191"/>
      <c r="K83" s="186"/>
      <c r="L83" s="186"/>
      <c r="M83" s="186"/>
      <c r="N83" s="186"/>
      <c r="O83" s="186"/>
      <c r="P83" s="187"/>
      <c r="Q83" s="187"/>
      <c r="R83" s="187"/>
      <c r="S83" s="178"/>
    </row>
    <row r="84" spans="1:19" s="4" customFormat="1" ht="99.75" customHeight="1">
      <c r="A84" s="197"/>
      <c r="B84" s="200"/>
      <c r="C84" s="191"/>
      <c r="D84" s="208"/>
      <c r="E84" s="28" t="s">
        <v>239</v>
      </c>
      <c r="F84" s="191"/>
      <c r="G84" s="191"/>
      <c r="H84" s="191"/>
      <c r="I84" s="191"/>
      <c r="J84" s="191"/>
      <c r="K84" s="186"/>
      <c r="L84" s="186"/>
      <c r="M84" s="186"/>
      <c r="N84" s="186"/>
      <c r="O84" s="186"/>
      <c r="P84" s="187"/>
      <c r="Q84" s="187"/>
      <c r="R84" s="187"/>
      <c r="S84" s="179"/>
    </row>
    <row r="85" spans="1:19" s="1" customFormat="1" ht="12">
      <c r="A85" s="197"/>
      <c r="B85" s="198" t="s">
        <v>115</v>
      </c>
      <c r="C85" s="191" t="s">
        <v>268</v>
      </c>
      <c r="D85" s="208" t="s">
        <v>264</v>
      </c>
      <c r="E85" s="26" t="s">
        <v>166</v>
      </c>
      <c r="F85" s="191" t="s">
        <v>264</v>
      </c>
      <c r="G85" s="191" t="s">
        <v>264</v>
      </c>
      <c r="H85" s="191" t="s">
        <v>264</v>
      </c>
      <c r="I85" s="191" t="s">
        <v>264</v>
      </c>
      <c r="J85" s="191" t="s">
        <v>264</v>
      </c>
      <c r="K85" s="186">
        <v>879.1</v>
      </c>
      <c r="L85" s="186">
        <v>0.2</v>
      </c>
      <c r="M85" s="186">
        <v>100</v>
      </c>
      <c r="N85" s="186">
        <v>100</v>
      </c>
      <c r="O85" s="186">
        <v>100</v>
      </c>
      <c r="P85" s="187">
        <v>100</v>
      </c>
      <c r="Q85" s="187">
        <v>100</v>
      </c>
      <c r="R85" s="187">
        <v>100</v>
      </c>
      <c r="S85" s="177" t="s">
        <v>264</v>
      </c>
    </row>
    <row r="86" spans="1:19" s="1" customFormat="1" ht="96.75" customHeight="1">
      <c r="A86" s="197"/>
      <c r="B86" s="199"/>
      <c r="C86" s="191"/>
      <c r="D86" s="208"/>
      <c r="E86" s="27" t="s">
        <v>194</v>
      </c>
      <c r="F86" s="191"/>
      <c r="G86" s="191"/>
      <c r="H86" s="191"/>
      <c r="I86" s="191"/>
      <c r="J86" s="191"/>
      <c r="K86" s="186"/>
      <c r="L86" s="186"/>
      <c r="M86" s="186"/>
      <c r="N86" s="186"/>
      <c r="O86" s="186"/>
      <c r="P86" s="187"/>
      <c r="Q86" s="187"/>
      <c r="R86" s="187"/>
      <c r="S86" s="178"/>
    </row>
    <row r="87" spans="1:19" s="1" customFormat="1" ht="120">
      <c r="A87" s="197"/>
      <c r="B87" s="200"/>
      <c r="C87" s="191"/>
      <c r="D87" s="208"/>
      <c r="E87" s="28" t="s">
        <v>195</v>
      </c>
      <c r="F87" s="191"/>
      <c r="G87" s="191"/>
      <c r="H87" s="191"/>
      <c r="I87" s="191"/>
      <c r="J87" s="191"/>
      <c r="K87" s="186"/>
      <c r="L87" s="186"/>
      <c r="M87" s="186"/>
      <c r="N87" s="186"/>
      <c r="O87" s="186"/>
      <c r="P87" s="187"/>
      <c r="Q87" s="187"/>
      <c r="R87" s="187"/>
      <c r="S87" s="179"/>
    </row>
    <row r="88" spans="1:19" s="1" customFormat="1" ht="12">
      <c r="A88" s="197"/>
      <c r="B88" s="198" t="s">
        <v>117</v>
      </c>
      <c r="C88" s="180" t="s">
        <v>268</v>
      </c>
      <c r="D88" s="208" t="s">
        <v>264</v>
      </c>
      <c r="E88" s="26" t="s">
        <v>166</v>
      </c>
      <c r="F88" s="191" t="s">
        <v>264</v>
      </c>
      <c r="G88" s="191" t="s">
        <v>264</v>
      </c>
      <c r="H88" s="191" t="s">
        <v>264</v>
      </c>
      <c r="I88" s="191" t="s">
        <v>264</v>
      </c>
      <c r="J88" s="191" t="s">
        <v>264</v>
      </c>
      <c r="K88" s="186">
        <v>133.2</v>
      </c>
      <c r="L88" s="186">
        <v>98.6</v>
      </c>
      <c r="M88" s="186">
        <v>100</v>
      </c>
      <c r="N88" s="186">
        <v>100</v>
      </c>
      <c r="O88" s="186">
        <v>100</v>
      </c>
      <c r="P88" s="187">
        <v>100</v>
      </c>
      <c r="Q88" s="187">
        <v>100</v>
      </c>
      <c r="R88" s="187">
        <v>100</v>
      </c>
      <c r="S88" s="177" t="s">
        <v>264</v>
      </c>
    </row>
    <row r="89" spans="1:19" s="1" customFormat="1" ht="60">
      <c r="A89" s="197"/>
      <c r="B89" s="199"/>
      <c r="C89" s="181"/>
      <c r="D89" s="208"/>
      <c r="E89" s="27" t="s">
        <v>240</v>
      </c>
      <c r="F89" s="191"/>
      <c r="G89" s="191"/>
      <c r="H89" s="191"/>
      <c r="I89" s="191"/>
      <c r="J89" s="191"/>
      <c r="K89" s="186"/>
      <c r="L89" s="186"/>
      <c r="M89" s="186"/>
      <c r="N89" s="186"/>
      <c r="O89" s="186"/>
      <c r="P89" s="187"/>
      <c r="Q89" s="187"/>
      <c r="R89" s="187"/>
      <c r="S89" s="178"/>
    </row>
    <row r="90" spans="1:19" s="1" customFormat="1" ht="63" customHeight="1">
      <c r="A90" s="197"/>
      <c r="B90" s="200"/>
      <c r="C90" s="182"/>
      <c r="D90" s="208"/>
      <c r="E90" s="28" t="s">
        <v>241</v>
      </c>
      <c r="F90" s="191"/>
      <c r="G90" s="191"/>
      <c r="H90" s="191"/>
      <c r="I90" s="191"/>
      <c r="J90" s="191"/>
      <c r="K90" s="186"/>
      <c r="L90" s="186"/>
      <c r="M90" s="186"/>
      <c r="N90" s="186"/>
      <c r="O90" s="186"/>
      <c r="P90" s="187"/>
      <c r="Q90" s="187"/>
      <c r="R90" s="187"/>
      <c r="S90" s="179"/>
    </row>
    <row r="91" spans="1:19" s="1" customFormat="1" ht="12">
      <c r="A91" s="197"/>
      <c r="B91" s="198" t="s">
        <v>118</v>
      </c>
      <c r="C91" s="191" t="s">
        <v>268</v>
      </c>
      <c r="D91" s="208" t="s">
        <v>264</v>
      </c>
      <c r="E91" s="26" t="s">
        <v>166</v>
      </c>
      <c r="F91" s="191" t="s">
        <v>264</v>
      </c>
      <c r="G91" s="191" t="s">
        <v>264</v>
      </c>
      <c r="H91" s="191" t="s">
        <v>264</v>
      </c>
      <c r="I91" s="191" t="s">
        <v>264</v>
      </c>
      <c r="J91" s="191" t="s">
        <v>264</v>
      </c>
      <c r="K91" s="186">
        <v>7.2</v>
      </c>
      <c r="L91" s="186">
        <v>0</v>
      </c>
      <c r="M91" s="186">
        <v>100</v>
      </c>
      <c r="N91" s="186">
        <v>100</v>
      </c>
      <c r="O91" s="186">
        <v>100</v>
      </c>
      <c r="P91" s="187">
        <v>100</v>
      </c>
      <c r="Q91" s="187">
        <v>100</v>
      </c>
      <c r="R91" s="187">
        <v>100</v>
      </c>
      <c r="S91" s="177" t="s">
        <v>264</v>
      </c>
    </row>
    <row r="92" spans="1:19" s="1" customFormat="1" ht="48">
      <c r="A92" s="197"/>
      <c r="B92" s="199"/>
      <c r="C92" s="191"/>
      <c r="D92" s="208"/>
      <c r="E92" s="27" t="s">
        <v>242</v>
      </c>
      <c r="F92" s="191"/>
      <c r="G92" s="191"/>
      <c r="H92" s="191"/>
      <c r="I92" s="191"/>
      <c r="J92" s="191"/>
      <c r="K92" s="186"/>
      <c r="L92" s="186"/>
      <c r="M92" s="186"/>
      <c r="N92" s="186"/>
      <c r="O92" s="186"/>
      <c r="P92" s="187"/>
      <c r="Q92" s="187"/>
      <c r="R92" s="187"/>
      <c r="S92" s="178"/>
    </row>
    <row r="93" spans="1:19" s="1" customFormat="1" ht="48">
      <c r="A93" s="197"/>
      <c r="B93" s="200"/>
      <c r="C93" s="191"/>
      <c r="D93" s="208"/>
      <c r="E93" s="28" t="s">
        <v>243</v>
      </c>
      <c r="F93" s="191"/>
      <c r="G93" s="191"/>
      <c r="H93" s="191"/>
      <c r="I93" s="191"/>
      <c r="J93" s="191"/>
      <c r="K93" s="186"/>
      <c r="L93" s="186"/>
      <c r="M93" s="186"/>
      <c r="N93" s="186"/>
      <c r="O93" s="186"/>
      <c r="P93" s="187"/>
      <c r="Q93" s="187"/>
      <c r="R93" s="187"/>
      <c r="S93" s="179"/>
    </row>
    <row r="94" spans="1:19" s="1" customFormat="1" ht="48">
      <c r="A94" s="6" t="s">
        <v>12</v>
      </c>
      <c r="B94" s="19" t="s">
        <v>120</v>
      </c>
      <c r="C94" s="6"/>
      <c r="D94" s="29" t="s">
        <v>264</v>
      </c>
      <c r="E94" s="6" t="s">
        <v>264</v>
      </c>
      <c r="F94" s="6" t="s">
        <v>286</v>
      </c>
      <c r="G94" s="6" t="s">
        <v>212</v>
      </c>
      <c r="H94" s="6" t="s">
        <v>264</v>
      </c>
      <c r="I94" s="6" t="s">
        <v>264</v>
      </c>
      <c r="J94" s="6" t="s">
        <v>264</v>
      </c>
      <c r="K94" s="7" t="s">
        <v>264</v>
      </c>
      <c r="L94" s="7" t="s">
        <v>264</v>
      </c>
      <c r="M94" s="7" t="s">
        <v>264</v>
      </c>
      <c r="N94" s="7" t="s">
        <v>264</v>
      </c>
      <c r="O94" s="7" t="s">
        <v>264</v>
      </c>
      <c r="P94" s="55" t="s">
        <v>264</v>
      </c>
      <c r="Q94" s="55" t="s">
        <v>264</v>
      </c>
      <c r="R94" s="55" t="s">
        <v>264</v>
      </c>
      <c r="S94" s="7" t="s">
        <v>264</v>
      </c>
    </row>
    <row r="95" spans="1:19" s="1" customFormat="1" ht="12">
      <c r="A95" s="30"/>
      <c r="B95" s="19" t="s">
        <v>185</v>
      </c>
      <c r="C95" s="6" t="s">
        <v>76</v>
      </c>
      <c r="D95" s="29" t="s">
        <v>264</v>
      </c>
      <c r="E95" s="15" t="s">
        <v>264</v>
      </c>
      <c r="F95" s="6" t="s">
        <v>264</v>
      </c>
      <c r="G95" s="6" t="s">
        <v>212</v>
      </c>
      <c r="H95" s="6" t="s">
        <v>264</v>
      </c>
      <c r="I95" s="6" t="s">
        <v>264</v>
      </c>
      <c r="J95" s="6" t="s">
        <v>264</v>
      </c>
      <c r="K95" s="7" t="s">
        <v>264</v>
      </c>
      <c r="L95" s="7" t="s">
        <v>264</v>
      </c>
      <c r="M95" s="7" t="s">
        <v>264</v>
      </c>
      <c r="N95" s="7" t="s">
        <v>264</v>
      </c>
      <c r="O95" s="7" t="s">
        <v>264</v>
      </c>
      <c r="P95" s="55" t="s">
        <v>264</v>
      </c>
      <c r="Q95" s="55" t="s">
        <v>264</v>
      </c>
      <c r="R95" s="55" t="s">
        <v>264</v>
      </c>
      <c r="S95" s="7" t="s">
        <v>264</v>
      </c>
    </row>
    <row r="96" spans="1:19" s="1" customFormat="1" ht="12">
      <c r="A96" s="210"/>
      <c r="B96" s="198" t="s">
        <v>190</v>
      </c>
      <c r="C96" s="180" t="s">
        <v>268</v>
      </c>
      <c r="D96" s="202" t="s">
        <v>264</v>
      </c>
      <c r="E96" s="31" t="s">
        <v>171</v>
      </c>
      <c r="F96" s="191" t="s">
        <v>264</v>
      </c>
      <c r="G96" s="180" t="s">
        <v>264</v>
      </c>
      <c r="H96" s="180" t="s">
        <v>264</v>
      </c>
      <c r="I96" s="180" t="s">
        <v>264</v>
      </c>
      <c r="J96" s="180" t="s">
        <v>264</v>
      </c>
      <c r="K96" s="180">
        <v>45</v>
      </c>
      <c r="L96" s="180">
        <v>36</v>
      </c>
      <c r="M96" s="180">
        <v>40</v>
      </c>
      <c r="N96" s="180">
        <v>40</v>
      </c>
      <c r="O96" s="180">
        <v>40</v>
      </c>
      <c r="P96" s="194">
        <v>40</v>
      </c>
      <c r="Q96" s="194">
        <v>40</v>
      </c>
      <c r="R96" s="194">
        <v>40</v>
      </c>
      <c r="S96" s="180" t="s">
        <v>264</v>
      </c>
    </row>
    <row r="97" spans="1:19" s="1" customFormat="1" ht="51.75" customHeight="1">
      <c r="A97" s="211"/>
      <c r="B97" s="199"/>
      <c r="C97" s="181"/>
      <c r="D97" s="203"/>
      <c r="E97" s="32" t="s">
        <v>244</v>
      </c>
      <c r="F97" s="191"/>
      <c r="G97" s="181"/>
      <c r="H97" s="181"/>
      <c r="I97" s="181"/>
      <c r="J97" s="181"/>
      <c r="K97" s="181"/>
      <c r="L97" s="181"/>
      <c r="M97" s="181"/>
      <c r="N97" s="181"/>
      <c r="O97" s="181"/>
      <c r="P97" s="195"/>
      <c r="Q97" s="195"/>
      <c r="R97" s="195"/>
      <c r="S97" s="181"/>
    </row>
    <row r="98" spans="1:19" s="1" customFormat="1" ht="54" customHeight="1">
      <c r="A98" s="212"/>
      <c r="B98" s="200"/>
      <c r="C98" s="182"/>
      <c r="D98" s="204"/>
      <c r="E98" s="33" t="s">
        <v>245</v>
      </c>
      <c r="F98" s="191"/>
      <c r="G98" s="182"/>
      <c r="H98" s="182"/>
      <c r="I98" s="182"/>
      <c r="J98" s="182"/>
      <c r="K98" s="182"/>
      <c r="L98" s="182"/>
      <c r="M98" s="182"/>
      <c r="N98" s="182"/>
      <c r="O98" s="182"/>
      <c r="P98" s="196"/>
      <c r="Q98" s="196"/>
      <c r="R98" s="196"/>
      <c r="S98" s="182"/>
    </row>
    <row r="99" spans="1:19" ht="48">
      <c r="A99" s="6" t="s">
        <v>13</v>
      </c>
      <c r="B99" s="19" t="s">
        <v>162</v>
      </c>
      <c r="C99" s="6"/>
      <c r="D99" s="6" t="s">
        <v>264</v>
      </c>
      <c r="E99" s="6" t="s">
        <v>264</v>
      </c>
      <c r="F99" s="6" t="s">
        <v>286</v>
      </c>
      <c r="G99" s="6" t="s">
        <v>212</v>
      </c>
      <c r="H99" s="6" t="s">
        <v>264</v>
      </c>
      <c r="I99" s="6" t="s">
        <v>264</v>
      </c>
      <c r="J99" s="6" t="s">
        <v>264</v>
      </c>
      <c r="K99" s="7" t="s">
        <v>264</v>
      </c>
      <c r="L99" s="7" t="s">
        <v>264</v>
      </c>
      <c r="M99" s="7" t="s">
        <v>264</v>
      </c>
      <c r="N99" s="7" t="s">
        <v>264</v>
      </c>
      <c r="O99" s="7" t="s">
        <v>264</v>
      </c>
      <c r="P99" s="55" t="s">
        <v>264</v>
      </c>
      <c r="Q99" s="55" t="s">
        <v>264</v>
      </c>
      <c r="R99" s="55" t="s">
        <v>264</v>
      </c>
      <c r="S99" s="7" t="s">
        <v>264</v>
      </c>
    </row>
    <row r="100" spans="1:19" ht="12">
      <c r="A100" s="6"/>
      <c r="B100" s="19" t="s">
        <v>185</v>
      </c>
      <c r="C100" s="6" t="s">
        <v>76</v>
      </c>
      <c r="D100" s="6" t="s">
        <v>264</v>
      </c>
      <c r="E100" s="6" t="s">
        <v>264</v>
      </c>
      <c r="F100" s="6" t="s">
        <v>264</v>
      </c>
      <c r="G100" s="6" t="s">
        <v>212</v>
      </c>
      <c r="H100" s="6" t="s">
        <v>264</v>
      </c>
      <c r="I100" s="6" t="s">
        <v>264</v>
      </c>
      <c r="J100" s="6" t="s">
        <v>264</v>
      </c>
      <c r="K100" s="7" t="s">
        <v>264</v>
      </c>
      <c r="L100" s="7" t="s">
        <v>264</v>
      </c>
      <c r="M100" s="7" t="s">
        <v>264</v>
      </c>
      <c r="N100" s="7" t="s">
        <v>264</v>
      </c>
      <c r="O100" s="7" t="s">
        <v>264</v>
      </c>
      <c r="P100" s="55" t="s">
        <v>264</v>
      </c>
      <c r="Q100" s="55" t="s">
        <v>264</v>
      </c>
      <c r="R100" s="55" t="s">
        <v>264</v>
      </c>
      <c r="S100" s="7" t="s">
        <v>264</v>
      </c>
    </row>
    <row r="101" spans="1:19" ht="12">
      <c r="A101" s="6"/>
      <c r="B101" s="19" t="s">
        <v>87</v>
      </c>
      <c r="C101" s="6" t="s">
        <v>83</v>
      </c>
      <c r="D101" s="6" t="s">
        <v>264</v>
      </c>
      <c r="E101" s="6" t="s">
        <v>84</v>
      </c>
      <c r="F101" s="6" t="s">
        <v>264</v>
      </c>
      <c r="G101" s="6" t="s">
        <v>264</v>
      </c>
      <c r="H101" s="6" t="s">
        <v>264</v>
      </c>
      <c r="I101" s="6" t="s">
        <v>264</v>
      </c>
      <c r="J101" s="6" t="s">
        <v>264</v>
      </c>
      <c r="K101" s="7">
        <v>15</v>
      </c>
      <c r="L101" s="7">
        <v>20</v>
      </c>
      <c r="M101" s="7">
        <v>22</v>
      </c>
      <c r="N101" s="7">
        <v>22</v>
      </c>
      <c r="O101" s="7">
        <v>23</v>
      </c>
      <c r="P101" s="55">
        <v>24</v>
      </c>
      <c r="Q101" s="55">
        <v>25</v>
      </c>
      <c r="R101" s="55">
        <v>25</v>
      </c>
      <c r="S101" s="7" t="s">
        <v>264</v>
      </c>
    </row>
    <row r="102" spans="1:19" ht="14.25" customHeight="1">
      <c r="A102" s="6"/>
      <c r="B102" s="19" t="s">
        <v>88</v>
      </c>
      <c r="C102" s="6" t="s">
        <v>83</v>
      </c>
      <c r="D102" s="29" t="s">
        <v>264</v>
      </c>
      <c r="E102" s="6" t="s">
        <v>84</v>
      </c>
      <c r="F102" s="34" t="s">
        <v>264</v>
      </c>
      <c r="G102" s="6" t="s">
        <v>264</v>
      </c>
      <c r="H102" s="6" t="s">
        <v>264</v>
      </c>
      <c r="I102" s="6" t="s">
        <v>264</v>
      </c>
      <c r="J102" s="6" t="s">
        <v>264</v>
      </c>
      <c r="K102" s="7">
        <v>6</v>
      </c>
      <c r="L102" s="7">
        <v>5</v>
      </c>
      <c r="M102" s="7">
        <v>2</v>
      </c>
      <c r="N102" s="7" t="s">
        <v>264</v>
      </c>
      <c r="O102" s="7" t="s">
        <v>264</v>
      </c>
      <c r="P102" s="55" t="s">
        <v>264</v>
      </c>
      <c r="Q102" s="55" t="s">
        <v>264</v>
      </c>
      <c r="R102" s="55" t="s">
        <v>264</v>
      </c>
      <c r="S102" s="7" t="s">
        <v>264</v>
      </c>
    </row>
    <row r="103" spans="1:19" ht="14.25" customHeight="1">
      <c r="A103" s="180"/>
      <c r="B103" s="198" t="s">
        <v>81</v>
      </c>
      <c r="C103" s="180" t="s">
        <v>268</v>
      </c>
      <c r="D103" s="202" t="s">
        <v>264</v>
      </c>
      <c r="E103" s="16" t="s">
        <v>34</v>
      </c>
      <c r="F103" s="188" t="s">
        <v>264</v>
      </c>
      <c r="G103" s="180" t="s">
        <v>264</v>
      </c>
      <c r="H103" s="180" t="s">
        <v>264</v>
      </c>
      <c r="I103" s="180" t="s">
        <v>264</v>
      </c>
      <c r="J103" s="180" t="s">
        <v>264</v>
      </c>
      <c r="K103" s="180">
        <v>100</v>
      </c>
      <c r="L103" s="180">
        <v>100</v>
      </c>
      <c r="M103" s="180">
        <v>100</v>
      </c>
      <c r="N103" s="180">
        <v>100</v>
      </c>
      <c r="O103" s="180">
        <v>100</v>
      </c>
      <c r="P103" s="194">
        <v>100</v>
      </c>
      <c r="Q103" s="194">
        <v>100</v>
      </c>
      <c r="R103" s="194">
        <v>100</v>
      </c>
      <c r="S103" s="180" t="s">
        <v>264</v>
      </c>
    </row>
    <row r="104" spans="1:19" ht="36">
      <c r="A104" s="181"/>
      <c r="B104" s="199"/>
      <c r="C104" s="181"/>
      <c r="D104" s="203"/>
      <c r="E104" s="16" t="s">
        <v>35</v>
      </c>
      <c r="F104" s="189"/>
      <c r="G104" s="181"/>
      <c r="H104" s="181"/>
      <c r="I104" s="181"/>
      <c r="J104" s="181"/>
      <c r="K104" s="181"/>
      <c r="L104" s="181"/>
      <c r="M104" s="181"/>
      <c r="N104" s="181"/>
      <c r="O104" s="181"/>
      <c r="P104" s="195"/>
      <c r="Q104" s="195"/>
      <c r="R104" s="195"/>
      <c r="S104" s="181"/>
    </row>
    <row r="105" spans="1:19" ht="24">
      <c r="A105" s="182"/>
      <c r="B105" s="200"/>
      <c r="C105" s="182"/>
      <c r="D105" s="204"/>
      <c r="E105" s="17" t="s">
        <v>36</v>
      </c>
      <c r="F105" s="190"/>
      <c r="G105" s="182"/>
      <c r="H105" s="182"/>
      <c r="I105" s="182"/>
      <c r="J105" s="182"/>
      <c r="K105" s="182"/>
      <c r="L105" s="182"/>
      <c r="M105" s="182"/>
      <c r="N105" s="182"/>
      <c r="O105" s="182"/>
      <c r="P105" s="196"/>
      <c r="Q105" s="196"/>
      <c r="R105" s="196"/>
      <c r="S105" s="182"/>
    </row>
    <row r="106" spans="1:19" ht="48">
      <c r="A106" s="6" t="s">
        <v>14</v>
      </c>
      <c r="B106" s="19" t="s">
        <v>127</v>
      </c>
      <c r="C106" s="6"/>
      <c r="D106" s="6" t="s">
        <v>264</v>
      </c>
      <c r="E106" s="17" t="s">
        <v>264</v>
      </c>
      <c r="F106" s="6" t="s">
        <v>286</v>
      </c>
      <c r="G106" s="6" t="s">
        <v>212</v>
      </c>
      <c r="H106" s="6" t="s">
        <v>264</v>
      </c>
      <c r="I106" s="6" t="s">
        <v>264</v>
      </c>
      <c r="J106" s="6" t="s">
        <v>264</v>
      </c>
      <c r="K106" s="6" t="s">
        <v>264</v>
      </c>
      <c r="L106" s="6" t="s">
        <v>264</v>
      </c>
      <c r="M106" s="6" t="s">
        <v>264</v>
      </c>
      <c r="N106" s="6" t="s">
        <v>264</v>
      </c>
      <c r="O106" s="6" t="s">
        <v>264</v>
      </c>
      <c r="P106" s="58" t="s">
        <v>264</v>
      </c>
      <c r="Q106" s="58" t="s">
        <v>264</v>
      </c>
      <c r="R106" s="58" t="s">
        <v>264</v>
      </c>
      <c r="S106" s="6" t="s">
        <v>264</v>
      </c>
    </row>
    <row r="107" spans="1:19" ht="12">
      <c r="A107" s="6"/>
      <c r="B107" s="19" t="s">
        <v>185</v>
      </c>
      <c r="C107" s="6" t="s">
        <v>76</v>
      </c>
      <c r="D107" s="6" t="s">
        <v>264</v>
      </c>
      <c r="E107" s="6" t="s">
        <v>264</v>
      </c>
      <c r="F107" s="6" t="s">
        <v>264</v>
      </c>
      <c r="G107" s="6" t="s">
        <v>212</v>
      </c>
      <c r="H107" s="6" t="s">
        <v>264</v>
      </c>
      <c r="I107" s="6" t="s">
        <v>264</v>
      </c>
      <c r="J107" s="6" t="s">
        <v>264</v>
      </c>
      <c r="K107" s="7" t="s">
        <v>264</v>
      </c>
      <c r="L107" s="7" t="s">
        <v>264</v>
      </c>
      <c r="M107" s="7" t="s">
        <v>264</v>
      </c>
      <c r="N107" s="7" t="s">
        <v>264</v>
      </c>
      <c r="O107" s="7" t="s">
        <v>264</v>
      </c>
      <c r="P107" s="55" t="s">
        <v>264</v>
      </c>
      <c r="Q107" s="55" t="s">
        <v>264</v>
      </c>
      <c r="R107" s="55" t="s">
        <v>264</v>
      </c>
      <c r="S107" s="7" t="s">
        <v>264</v>
      </c>
    </row>
    <row r="108" spans="1:19" ht="60">
      <c r="A108" s="6"/>
      <c r="B108" s="19" t="s">
        <v>85</v>
      </c>
      <c r="C108" s="6" t="s">
        <v>83</v>
      </c>
      <c r="D108" s="6" t="s">
        <v>264</v>
      </c>
      <c r="E108" s="6" t="s">
        <v>84</v>
      </c>
      <c r="F108" s="6" t="s">
        <v>264</v>
      </c>
      <c r="G108" s="6" t="s">
        <v>264</v>
      </c>
      <c r="H108" s="6" t="s">
        <v>264</v>
      </c>
      <c r="I108" s="6" t="s">
        <v>264</v>
      </c>
      <c r="J108" s="6" t="s">
        <v>264</v>
      </c>
      <c r="K108" s="7">
        <v>10</v>
      </c>
      <c r="L108" s="7">
        <v>10</v>
      </c>
      <c r="M108" s="7">
        <v>11</v>
      </c>
      <c r="N108" s="7">
        <v>11</v>
      </c>
      <c r="O108" s="7">
        <v>12</v>
      </c>
      <c r="P108" s="55">
        <v>12</v>
      </c>
      <c r="Q108" s="55">
        <v>12</v>
      </c>
      <c r="R108" s="55">
        <v>12</v>
      </c>
      <c r="S108" s="7" t="s">
        <v>264</v>
      </c>
    </row>
    <row r="109" spans="1:19" ht="37.5" customHeight="1">
      <c r="A109" s="6"/>
      <c r="B109" s="19" t="s">
        <v>82</v>
      </c>
      <c r="C109" s="6" t="s">
        <v>83</v>
      </c>
      <c r="D109" s="6" t="s">
        <v>264</v>
      </c>
      <c r="E109" s="15" t="s">
        <v>84</v>
      </c>
      <c r="F109" s="6" t="s">
        <v>264</v>
      </c>
      <c r="G109" s="6" t="s">
        <v>264</v>
      </c>
      <c r="H109" s="6" t="s">
        <v>264</v>
      </c>
      <c r="I109" s="6" t="s">
        <v>264</v>
      </c>
      <c r="J109" s="6" t="s">
        <v>264</v>
      </c>
      <c r="K109" s="7">
        <v>6</v>
      </c>
      <c r="L109" s="7">
        <v>6</v>
      </c>
      <c r="M109" s="7">
        <v>7</v>
      </c>
      <c r="N109" s="7">
        <v>7</v>
      </c>
      <c r="O109" s="7">
        <v>8</v>
      </c>
      <c r="P109" s="55">
        <v>8</v>
      </c>
      <c r="Q109" s="55">
        <v>8</v>
      </c>
      <c r="R109" s="55">
        <v>8</v>
      </c>
      <c r="S109" s="7" t="s">
        <v>264</v>
      </c>
    </row>
    <row r="110" spans="1:19" ht="12.75" customHeight="1">
      <c r="A110" s="180"/>
      <c r="B110" s="198" t="s">
        <v>179</v>
      </c>
      <c r="C110" s="180" t="s">
        <v>268</v>
      </c>
      <c r="D110" s="202" t="s">
        <v>264</v>
      </c>
      <c r="E110" s="15" t="s">
        <v>37</v>
      </c>
      <c r="F110" s="180" t="s">
        <v>264</v>
      </c>
      <c r="G110" s="180" t="s">
        <v>264</v>
      </c>
      <c r="H110" s="180" t="s">
        <v>264</v>
      </c>
      <c r="I110" s="180" t="s">
        <v>264</v>
      </c>
      <c r="J110" s="180" t="s">
        <v>264</v>
      </c>
      <c r="K110" s="177">
        <v>63</v>
      </c>
      <c r="L110" s="177">
        <v>76</v>
      </c>
      <c r="M110" s="177">
        <v>80</v>
      </c>
      <c r="N110" s="177">
        <v>80</v>
      </c>
      <c r="O110" s="177">
        <v>85</v>
      </c>
      <c r="P110" s="183">
        <v>85</v>
      </c>
      <c r="Q110" s="183">
        <v>85</v>
      </c>
      <c r="R110" s="183">
        <v>85</v>
      </c>
      <c r="S110" s="177" t="s">
        <v>264</v>
      </c>
    </row>
    <row r="111" spans="1:19" ht="37.5" customHeight="1">
      <c r="A111" s="181"/>
      <c r="B111" s="199"/>
      <c r="C111" s="181"/>
      <c r="D111" s="203"/>
      <c r="E111" s="16" t="s">
        <v>38</v>
      </c>
      <c r="F111" s="192"/>
      <c r="G111" s="192"/>
      <c r="H111" s="192"/>
      <c r="I111" s="192"/>
      <c r="J111" s="192"/>
      <c r="K111" s="178"/>
      <c r="L111" s="178"/>
      <c r="M111" s="178"/>
      <c r="N111" s="178"/>
      <c r="O111" s="178"/>
      <c r="P111" s="184"/>
      <c r="Q111" s="184"/>
      <c r="R111" s="184"/>
      <c r="S111" s="178"/>
    </row>
    <row r="112" spans="1:19" ht="24">
      <c r="A112" s="182"/>
      <c r="B112" s="200"/>
      <c r="C112" s="182"/>
      <c r="D112" s="204"/>
      <c r="E112" s="17" t="s">
        <v>39</v>
      </c>
      <c r="F112" s="193"/>
      <c r="G112" s="193"/>
      <c r="H112" s="193"/>
      <c r="I112" s="193"/>
      <c r="J112" s="193"/>
      <c r="K112" s="179"/>
      <c r="L112" s="179"/>
      <c r="M112" s="179"/>
      <c r="N112" s="179"/>
      <c r="O112" s="179"/>
      <c r="P112" s="185"/>
      <c r="Q112" s="185"/>
      <c r="R112" s="185"/>
      <c r="S112" s="179"/>
    </row>
    <row r="113" spans="1:19" ht="48.75" customHeight="1">
      <c r="A113" s="6" t="s">
        <v>17</v>
      </c>
      <c r="B113" s="19" t="s">
        <v>91</v>
      </c>
      <c r="C113" s="6"/>
      <c r="D113" s="6" t="s">
        <v>264</v>
      </c>
      <c r="E113" s="17" t="s">
        <v>264</v>
      </c>
      <c r="F113" s="6" t="s">
        <v>264</v>
      </c>
      <c r="G113" s="6" t="s">
        <v>212</v>
      </c>
      <c r="H113" s="6" t="s">
        <v>264</v>
      </c>
      <c r="I113" s="6" t="s">
        <v>264</v>
      </c>
      <c r="J113" s="6" t="s">
        <v>264</v>
      </c>
      <c r="K113" s="7" t="s">
        <v>264</v>
      </c>
      <c r="L113" s="7" t="s">
        <v>264</v>
      </c>
      <c r="M113" s="7" t="s">
        <v>264</v>
      </c>
      <c r="N113" s="7" t="s">
        <v>264</v>
      </c>
      <c r="O113" s="7" t="s">
        <v>264</v>
      </c>
      <c r="P113" s="55" t="s">
        <v>264</v>
      </c>
      <c r="Q113" s="55" t="s">
        <v>264</v>
      </c>
      <c r="R113" s="55" t="s">
        <v>264</v>
      </c>
      <c r="S113" s="7" t="s">
        <v>264</v>
      </c>
    </row>
    <row r="114" spans="1:19" ht="12">
      <c r="A114" s="6"/>
      <c r="B114" s="19" t="s">
        <v>185</v>
      </c>
      <c r="C114" s="6" t="s">
        <v>76</v>
      </c>
      <c r="D114" s="6" t="s">
        <v>264</v>
      </c>
      <c r="E114" s="6" t="s">
        <v>264</v>
      </c>
      <c r="F114" s="6" t="s">
        <v>264</v>
      </c>
      <c r="G114" s="6" t="s">
        <v>212</v>
      </c>
      <c r="H114" s="6" t="s">
        <v>264</v>
      </c>
      <c r="I114" s="6" t="s">
        <v>264</v>
      </c>
      <c r="J114" s="6" t="s">
        <v>264</v>
      </c>
      <c r="K114" s="7" t="s">
        <v>264</v>
      </c>
      <c r="L114" s="7" t="s">
        <v>264</v>
      </c>
      <c r="M114" s="7" t="s">
        <v>264</v>
      </c>
      <c r="N114" s="7" t="s">
        <v>264</v>
      </c>
      <c r="O114" s="7" t="s">
        <v>264</v>
      </c>
      <c r="P114" s="55" t="s">
        <v>264</v>
      </c>
      <c r="Q114" s="55" t="s">
        <v>264</v>
      </c>
      <c r="R114" s="55" t="s">
        <v>264</v>
      </c>
      <c r="S114" s="7" t="s">
        <v>264</v>
      </c>
    </row>
    <row r="115" spans="1:19" ht="12">
      <c r="A115" s="7"/>
      <c r="B115" s="19" t="s">
        <v>86</v>
      </c>
      <c r="C115" s="6" t="s">
        <v>83</v>
      </c>
      <c r="D115" s="6" t="s">
        <v>264</v>
      </c>
      <c r="E115" s="15" t="s">
        <v>84</v>
      </c>
      <c r="F115" s="6" t="s">
        <v>264</v>
      </c>
      <c r="G115" s="6" t="s">
        <v>264</v>
      </c>
      <c r="H115" s="6" t="s">
        <v>264</v>
      </c>
      <c r="I115" s="6" t="s">
        <v>264</v>
      </c>
      <c r="J115" s="6" t="s">
        <v>264</v>
      </c>
      <c r="K115" s="7">
        <v>1</v>
      </c>
      <c r="L115" s="7" t="s">
        <v>264</v>
      </c>
      <c r="M115" s="7">
        <v>2</v>
      </c>
      <c r="N115" s="7">
        <v>4</v>
      </c>
      <c r="O115" s="7">
        <v>4</v>
      </c>
      <c r="P115" s="55">
        <v>5</v>
      </c>
      <c r="Q115" s="55">
        <v>5</v>
      </c>
      <c r="R115" s="55">
        <v>5</v>
      </c>
      <c r="S115" s="7" t="s">
        <v>264</v>
      </c>
    </row>
    <row r="116" spans="1:19" ht="12.75" customHeight="1">
      <c r="A116" s="177"/>
      <c r="B116" s="198" t="s">
        <v>180</v>
      </c>
      <c r="C116" s="180" t="s">
        <v>268</v>
      </c>
      <c r="D116" s="202" t="s">
        <v>264</v>
      </c>
      <c r="E116" s="15" t="s">
        <v>40</v>
      </c>
      <c r="F116" s="180" t="s">
        <v>264</v>
      </c>
      <c r="G116" s="180" t="s">
        <v>264</v>
      </c>
      <c r="H116" s="180" t="s">
        <v>264</v>
      </c>
      <c r="I116" s="180" t="s">
        <v>264</v>
      </c>
      <c r="J116" s="180" t="s">
        <v>264</v>
      </c>
      <c r="K116" s="177">
        <v>77</v>
      </c>
      <c r="L116" s="177">
        <v>85</v>
      </c>
      <c r="M116" s="177">
        <v>85</v>
      </c>
      <c r="N116" s="177">
        <v>85</v>
      </c>
      <c r="O116" s="177">
        <v>80</v>
      </c>
      <c r="P116" s="183">
        <v>85</v>
      </c>
      <c r="Q116" s="183">
        <v>85</v>
      </c>
      <c r="R116" s="183">
        <v>85</v>
      </c>
      <c r="S116" s="177" t="s">
        <v>264</v>
      </c>
    </row>
    <row r="117" spans="1:19" ht="24">
      <c r="A117" s="178"/>
      <c r="B117" s="199"/>
      <c r="C117" s="181"/>
      <c r="D117" s="203"/>
      <c r="E117" s="16" t="s">
        <v>41</v>
      </c>
      <c r="F117" s="181"/>
      <c r="G117" s="181"/>
      <c r="H117" s="181"/>
      <c r="I117" s="181"/>
      <c r="J117" s="181"/>
      <c r="K117" s="178"/>
      <c r="L117" s="178"/>
      <c r="M117" s="178"/>
      <c r="N117" s="178"/>
      <c r="O117" s="178"/>
      <c r="P117" s="184"/>
      <c r="Q117" s="184"/>
      <c r="R117" s="184"/>
      <c r="S117" s="178"/>
    </row>
    <row r="118" spans="1:19" ht="24">
      <c r="A118" s="179"/>
      <c r="B118" s="200"/>
      <c r="C118" s="182"/>
      <c r="D118" s="204"/>
      <c r="E118" s="17" t="s">
        <v>42</v>
      </c>
      <c r="F118" s="182"/>
      <c r="G118" s="182"/>
      <c r="H118" s="182"/>
      <c r="I118" s="182"/>
      <c r="J118" s="182"/>
      <c r="K118" s="179"/>
      <c r="L118" s="179"/>
      <c r="M118" s="179"/>
      <c r="N118" s="179"/>
      <c r="O118" s="179"/>
      <c r="P118" s="185"/>
      <c r="Q118" s="185"/>
      <c r="R118" s="185"/>
      <c r="S118" s="179"/>
    </row>
    <row r="119" spans="1:19" ht="36">
      <c r="A119" s="6" t="s">
        <v>19</v>
      </c>
      <c r="B119" s="19" t="s">
        <v>128</v>
      </c>
      <c r="C119" s="6"/>
      <c r="D119" s="6" t="s">
        <v>264</v>
      </c>
      <c r="E119" s="17" t="s">
        <v>264</v>
      </c>
      <c r="F119" s="6" t="s">
        <v>264</v>
      </c>
      <c r="G119" s="6" t="s">
        <v>212</v>
      </c>
      <c r="H119" s="6" t="s">
        <v>264</v>
      </c>
      <c r="I119" s="6" t="s">
        <v>264</v>
      </c>
      <c r="J119" s="6" t="s">
        <v>264</v>
      </c>
      <c r="K119" s="7" t="s">
        <v>264</v>
      </c>
      <c r="L119" s="7" t="s">
        <v>264</v>
      </c>
      <c r="M119" s="7" t="s">
        <v>264</v>
      </c>
      <c r="N119" s="7" t="s">
        <v>264</v>
      </c>
      <c r="O119" s="7" t="s">
        <v>264</v>
      </c>
      <c r="P119" s="55" t="s">
        <v>264</v>
      </c>
      <c r="Q119" s="55" t="s">
        <v>264</v>
      </c>
      <c r="R119" s="55" t="s">
        <v>264</v>
      </c>
      <c r="S119" s="7" t="s">
        <v>264</v>
      </c>
    </row>
    <row r="120" spans="1:19" ht="24">
      <c r="A120" s="6"/>
      <c r="B120" s="19" t="s">
        <v>265</v>
      </c>
      <c r="C120" s="6" t="s">
        <v>76</v>
      </c>
      <c r="D120" s="6" t="s">
        <v>264</v>
      </c>
      <c r="E120" s="6" t="s">
        <v>264</v>
      </c>
      <c r="F120" s="6" t="s">
        <v>264</v>
      </c>
      <c r="G120" s="6" t="s">
        <v>212</v>
      </c>
      <c r="H120" s="6" t="s">
        <v>264</v>
      </c>
      <c r="I120" s="6" t="s">
        <v>264</v>
      </c>
      <c r="J120" s="6" t="s">
        <v>264</v>
      </c>
      <c r="K120" s="7" t="s">
        <v>264</v>
      </c>
      <c r="L120" s="7" t="s">
        <v>264</v>
      </c>
      <c r="M120" s="7" t="s">
        <v>264</v>
      </c>
      <c r="N120" s="7" t="s">
        <v>264</v>
      </c>
      <c r="O120" s="7" t="s">
        <v>264</v>
      </c>
      <c r="P120" s="55" t="s">
        <v>264</v>
      </c>
      <c r="Q120" s="55" t="s">
        <v>264</v>
      </c>
      <c r="R120" s="55" t="s">
        <v>264</v>
      </c>
      <c r="S120" s="7" t="s">
        <v>264</v>
      </c>
    </row>
    <row r="121" spans="1:19" ht="36">
      <c r="A121" s="6"/>
      <c r="B121" s="19" t="s">
        <v>122</v>
      </c>
      <c r="C121" s="6" t="s">
        <v>83</v>
      </c>
      <c r="D121" s="6" t="s">
        <v>264</v>
      </c>
      <c r="E121" s="6" t="s">
        <v>84</v>
      </c>
      <c r="F121" s="6" t="s">
        <v>264</v>
      </c>
      <c r="G121" s="6" t="s">
        <v>264</v>
      </c>
      <c r="H121" s="6" t="s">
        <v>264</v>
      </c>
      <c r="I121" s="6" t="s">
        <v>264</v>
      </c>
      <c r="J121" s="6" t="s">
        <v>264</v>
      </c>
      <c r="K121" s="7">
        <v>380</v>
      </c>
      <c r="L121" s="7">
        <v>1114</v>
      </c>
      <c r="M121" s="7">
        <v>1450</v>
      </c>
      <c r="N121" s="7">
        <v>1270</v>
      </c>
      <c r="O121" s="7">
        <v>1320</v>
      </c>
      <c r="P121" s="55">
        <v>1370</v>
      </c>
      <c r="Q121" s="55">
        <v>1400</v>
      </c>
      <c r="R121" s="55">
        <v>1400</v>
      </c>
      <c r="S121" s="7" t="s">
        <v>264</v>
      </c>
    </row>
    <row r="122" spans="1:19" ht="60">
      <c r="A122" s="6" t="s">
        <v>22</v>
      </c>
      <c r="B122" s="19" t="s">
        <v>121</v>
      </c>
      <c r="C122" s="6"/>
      <c r="D122" s="6" t="s">
        <v>264</v>
      </c>
      <c r="E122" s="17" t="s">
        <v>264</v>
      </c>
      <c r="F122" s="6" t="s">
        <v>286</v>
      </c>
      <c r="G122" s="6" t="s">
        <v>212</v>
      </c>
      <c r="H122" s="6" t="s">
        <v>264</v>
      </c>
      <c r="I122" s="6" t="s">
        <v>264</v>
      </c>
      <c r="J122" s="6" t="s">
        <v>264</v>
      </c>
      <c r="K122" s="7" t="s">
        <v>264</v>
      </c>
      <c r="L122" s="7" t="s">
        <v>264</v>
      </c>
      <c r="M122" s="7" t="s">
        <v>264</v>
      </c>
      <c r="N122" s="7" t="s">
        <v>264</v>
      </c>
      <c r="O122" s="7" t="s">
        <v>264</v>
      </c>
      <c r="P122" s="55" t="s">
        <v>264</v>
      </c>
      <c r="Q122" s="55" t="s">
        <v>264</v>
      </c>
      <c r="R122" s="55" t="s">
        <v>264</v>
      </c>
      <c r="S122" s="7" t="s">
        <v>264</v>
      </c>
    </row>
    <row r="123" spans="1:19" ht="24">
      <c r="A123" s="6"/>
      <c r="B123" s="19" t="s">
        <v>265</v>
      </c>
      <c r="C123" s="6" t="s">
        <v>76</v>
      </c>
      <c r="D123" s="6"/>
      <c r="E123" s="15" t="s">
        <v>264</v>
      </c>
      <c r="F123" s="6" t="s">
        <v>264</v>
      </c>
      <c r="G123" s="6" t="s">
        <v>212</v>
      </c>
      <c r="H123" s="6" t="s">
        <v>264</v>
      </c>
      <c r="I123" s="6" t="s">
        <v>264</v>
      </c>
      <c r="J123" s="6" t="s">
        <v>264</v>
      </c>
      <c r="K123" s="7" t="s">
        <v>264</v>
      </c>
      <c r="L123" s="7" t="s">
        <v>264</v>
      </c>
      <c r="M123" s="7" t="s">
        <v>264</v>
      </c>
      <c r="N123" s="7" t="s">
        <v>264</v>
      </c>
      <c r="O123" s="7" t="s">
        <v>264</v>
      </c>
      <c r="P123" s="55" t="s">
        <v>264</v>
      </c>
      <c r="Q123" s="55" t="s">
        <v>264</v>
      </c>
      <c r="R123" s="55" t="s">
        <v>264</v>
      </c>
      <c r="S123" s="7" t="s">
        <v>264</v>
      </c>
    </row>
    <row r="124" spans="1:19" ht="12.75" customHeight="1">
      <c r="A124" s="180"/>
      <c r="B124" s="198" t="s">
        <v>108</v>
      </c>
      <c r="C124" s="180" t="s">
        <v>129</v>
      </c>
      <c r="D124" s="202" t="s">
        <v>264</v>
      </c>
      <c r="E124" s="15" t="s">
        <v>43</v>
      </c>
      <c r="F124" s="188" t="s">
        <v>264</v>
      </c>
      <c r="G124" s="180" t="s">
        <v>264</v>
      </c>
      <c r="H124" s="180" t="s">
        <v>264</v>
      </c>
      <c r="I124" s="180" t="s">
        <v>264</v>
      </c>
      <c r="J124" s="180" t="s">
        <v>264</v>
      </c>
      <c r="K124" s="180" t="s">
        <v>264</v>
      </c>
      <c r="L124" s="177">
        <v>6</v>
      </c>
      <c r="M124" s="177">
        <v>8</v>
      </c>
      <c r="N124" s="177">
        <v>3</v>
      </c>
      <c r="O124" s="177">
        <v>3</v>
      </c>
      <c r="P124" s="183">
        <v>2</v>
      </c>
      <c r="Q124" s="183">
        <v>2</v>
      </c>
      <c r="R124" s="183">
        <v>2</v>
      </c>
      <c r="S124" s="177" t="s">
        <v>264</v>
      </c>
    </row>
    <row r="125" spans="1:19" ht="24">
      <c r="A125" s="181"/>
      <c r="B125" s="199"/>
      <c r="C125" s="181"/>
      <c r="D125" s="203"/>
      <c r="E125" s="16" t="s">
        <v>44</v>
      </c>
      <c r="F125" s="189"/>
      <c r="G125" s="181"/>
      <c r="H125" s="181"/>
      <c r="I125" s="181"/>
      <c r="J125" s="181"/>
      <c r="K125" s="181"/>
      <c r="L125" s="178"/>
      <c r="M125" s="178"/>
      <c r="N125" s="178"/>
      <c r="O125" s="178"/>
      <c r="P125" s="184"/>
      <c r="Q125" s="184"/>
      <c r="R125" s="184"/>
      <c r="S125" s="178"/>
    </row>
    <row r="126" spans="1:19" ht="24">
      <c r="A126" s="182"/>
      <c r="B126" s="200"/>
      <c r="C126" s="182"/>
      <c r="D126" s="204"/>
      <c r="E126" s="16" t="s">
        <v>45</v>
      </c>
      <c r="F126" s="190"/>
      <c r="G126" s="182"/>
      <c r="H126" s="182"/>
      <c r="I126" s="182"/>
      <c r="J126" s="182"/>
      <c r="K126" s="182"/>
      <c r="L126" s="179"/>
      <c r="M126" s="179"/>
      <c r="N126" s="179"/>
      <c r="O126" s="179"/>
      <c r="P126" s="185"/>
      <c r="Q126" s="185"/>
      <c r="R126" s="185"/>
      <c r="S126" s="179"/>
    </row>
    <row r="127" spans="1:19" ht="12.75" customHeight="1">
      <c r="A127" s="180"/>
      <c r="B127" s="198" t="s">
        <v>260</v>
      </c>
      <c r="C127" s="180" t="s">
        <v>268</v>
      </c>
      <c r="D127" s="202" t="s">
        <v>264</v>
      </c>
      <c r="E127" s="15" t="s">
        <v>46</v>
      </c>
      <c r="F127" s="180" t="s">
        <v>264</v>
      </c>
      <c r="G127" s="180" t="s">
        <v>264</v>
      </c>
      <c r="H127" s="180" t="s">
        <v>264</v>
      </c>
      <c r="I127" s="180" t="s">
        <v>264</v>
      </c>
      <c r="J127" s="180" t="s">
        <v>264</v>
      </c>
      <c r="K127" s="180" t="s">
        <v>264</v>
      </c>
      <c r="L127" s="177">
        <v>7</v>
      </c>
      <c r="M127" s="177">
        <v>9</v>
      </c>
      <c r="N127" s="177">
        <v>14</v>
      </c>
      <c r="O127" s="177">
        <v>46</v>
      </c>
      <c r="P127" s="183">
        <v>14</v>
      </c>
      <c r="Q127" s="183">
        <v>17</v>
      </c>
      <c r="R127" s="183">
        <v>17</v>
      </c>
      <c r="S127" s="177" t="s">
        <v>264</v>
      </c>
    </row>
    <row r="128" spans="1:19" ht="24">
      <c r="A128" s="181"/>
      <c r="B128" s="199"/>
      <c r="C128" s="181"/>
      <c r="D128" s="203"/>
      <c r="E128" s="16" t="s">
        <v>47</v>
      </c>
      <c r="F128" s="181"/>
      <c r="G128" s="181"/>
      <c r="H128" s="181"/>
      <c r="I128" s="181"/>
      <c r="J128" s="181"/>
      <c r="K128" s="181"/>
      <c r="L128" s="178"/>
      <c r="M128" s="178"/>
      <c r="N128" s="178"/>
      <c r="O128" s="178"/>
      <c r="P128" s="184"/>
      <c r="Q128" s="184"/>
      <c r="R128" s="184"/>
      <c r="S128" s="178"/>
    </row>
    <row r="129" spans="1:19" ht="24">
      <c r="A129" s="182"/>
      <c r="B129" s="200"/>
      <c r="C129" s="182"/>
      <c r="D129" s="204"/>
      <c r="E129" s="16" t="s">
        <v>48</v>
      </c>
      <c r="F129" s="182"/>
      <c r="G129" s="182"/>
      <c r="H129" s="182"/>
      <c r="I129" s="182"/>
      <c r="J129" s="182"/>
      <c r="K129" s="182"/>
      <c r="L129" s="179"/>
      <c r="M129" s="179"/>
      <c r="N129" s="179"/>
      <c r="O129" s="179"/>
      <c r="P129" s="185"/>
      <c r="Q129" s="185"/>
      <c r="R129" s="185"/>
      <c r="S129" s="179"/>
    </row>
    <row r="130" spans="1:19" ht="12.75" customHeight="1">
      <c r="A130" s="180"/>
      <c r="B130" s="198" t="s">
        <v>107</v>
      </c>
      <c r="C130" s="180" t="s">
        <v>268</v>
      </c>
      <c r="D130" s="202" t="s">
        <v>264</v>
      </c>
      <c r="E130" s="15" t="s">
        <v>46</v>
      </c>
      <c r="F130" s="188" t="s">
        <v>264</v>
      </c>
      <c r="G130" s="180" t="s">
        <v>264</v>
      </c>
      <c r="H130" s="180" t="s">
        <v>264</v>
      </c>
      <c r="I130" s="180" t="s">
        <v>264</v>
      </c>
      <c r="J130" s="180" t="s">
        <v>264</v>
      </c>
      <c r="K130" s="180" t="s">
        <v>264</v>
      </c>
      <c r="L130" s="177">
        <v>7</v>
      </c>
      <c r="M130" s="177">
        <v>6</v>
      </c>
      <c r="N130" s="177">
        <v>5.5</v>
      </c>
      <c r="O130" s="177">
        <v>7</v>
      </c>
      <c r="P130" s="183">
        <v>7.6</v>
      </c>
      <c r="Q130" s="183">
        <v>1</v>
      </c>
      <c r="R130" s="183">
        <v>1</v>
      </c>
      <c r="S130" s="177" t="s">
        <v>264</v>
      </c>
    </row>
    <row r="131" spans="1:19" ht="36">
      <c r="A131" s="181"/>
      <c r="B131" s="199"/>
      <c r="C131" s="181"/>
      <c r="D131" s="203"/>
      <c r="E131" s="16" t="s">
        <v>49</v>
      </c>
      <c r="F131" s="189"/>
      <c r="G131" s="181"/>
      <c r="H131" s="181"/>
      <c r="I131" s="181"/>
      <c r="J131" s="181"/>
      <c r="K131" s="181"/>
      <c r="L131" s="178"/>
      <c r="M131" s="178"/>
      <c r="N131" s="178"/>
      <c r="O131" s="178"/>
      <c r="P131" s="184"/>
      <c r="Q131" s="184"/>
      <c r="R131" s="184"/>
      <c r="S131" s="178"/>
    </row>
    <row r="132" spans="1:19" ht="36">
      <c r="A132" s="182"/>
      <c r="B132" s="200"/>
      <c r="C132" s="182"/>
      <c r="D132" s="204"/>
      <c r="E132" s="17" t="s">
        <v>50</v>
      </c>
      <c r="F132" s="190"/>
      <c r="G132" s="182"/>
      <c r="H132" s="182"/>
      <c r="I132" s="182"/>
      <c r="J132" s="182"/>
      <c r="K132" s="182"/>
      <c r="L132" s="179"/>
      <c r="M132" s="179"/>
      <c r="N132" s="179"/>
      <c r="O132" s="179"/>
      <c r="P132" s="185"/>
      <c r="Q132" s="185"/>
      <c r="R132" s="185"/>
      <c r="S132" s="179"/>
    </row>
    <row r="133" spans="1:19" ht="36">
      <c r="A133" s="6" t="s">
        <v>101</v>
      </c>
      <c r="B133" s="19" t="s">
        <v>163</v>
      </c>
      <c r="C133" s="6"/>
      <c r="D133" s="6" t="s">
        <v>264</v>
      </c>
      <c r="E133" s="17" t="s">
        <v>264</v>
      </c>
      <c r="F133" s="6" t="s">
        <v>286</v>
      </c>
      <c r="G133" s="6" t="s">
        <v>212</v>
      </c>
      <c r="H133" s="6" t="s">
        <v>264</v>
      </c>
      <c r="I133" s="6" t="s">
        <v>264</v>
      </c>
      <c r="J133" s="6" t="s">
        <v>264</v>
      </c>
      <c r="K133" s="7" t="s">
        <v>264</v>
      </c>
      <c r="L133" s="7" t="s">
        <v>264</v>
      </c>
      <c r="M133" s="7" t="s">
        <v>264</v>
      </c>
      <c r="N133" s="7" t="s">
        <v>264</v>
      </c>
      <c r="O133" s="7" t="s">
        <v>264</v>
      </c>
      <c r="P133" s="55" t="s">
        <v>264</v>
      </c>
      <c r="Q133" s="55" t="s">
        <v>264</v>
      </c>
      <c r="R133" s="55" t="s">
        <v>264</v>
      </c>
      <c r="S133" s="7" t="s">
        <v>264</v>
      </c>
    </row>
    <row r="134" spans="1:19" ht="12">
      <c r="A134" s="6"/>
      <c r="B134" s="19" t="s">
        <v>185</v>
      </c>
      <c r="C134" s="6" t="s">
        <v>76</v>
      </c>
      <c r="D134" s="6" t="s">
        <v>264</v>
      </c>
      <c r="E134" s="15" t="s">
        <v>264</v>
      </c>
      <c r="F134" s="6" t="s">
        <v>264</v>
      </c>
      <c r="G134" s="6" t="s">
        <v>212</v>
      </c>
      <c r="H134" s="6" t="s">
        <v>264</v>
      </c>
      <c r="I134" s="6" t="s">
        <v>264</v>
      </c>
      <c r="J134" s="6" t="s">
        <v>264</v>
      </c>
      <c r="K134" s="7" t="s">
        <v>264</v>
      </c>
      <c r="L134" s="7" t="s">
        <v>264</v>
      </c>
      <c r="M134" s="7" t="s">
        <v>264</v>
      </c>
      <c r="N134" s="7" t="s">
        <v>264</v>
      </c>
      <c r="O134" s="7" t="s">
        <v>264</v>
      </c>
      <c r="P134" s="55" t="s">
        <v>264</v>
      </c>
      <c r="Q134" s="55" t="s">
        <v>264</v>
      </c>
      <c r="R134" s="55" t="s">
        <v>264</v>
      </c>
      <c r="S134" s="7" t="s">
        <v>264</v>
      </c>
    </row>
    <row r="135" spans="1:19" ht="12">
      <c r="A135" s="191"/>
      <c r="B135" s="209" t="s">
        <v>18</v>
      </c>
      <c r="C135" s="191" t="s">
        <v>268</v>
      </c>
      <c r="D135" s="208" t="s">
        <v>264</v>
      </c>
      <c r="E135" s="15" t="s">
        <v>166</v>
      </c>
      <c r="F135" s="191" t="s">
        <v>264</v>
      </c>
      <c r="G135" s="191" t="s">
        <v>264</v>
      </c>
      <c r="H135" s="191" t="s">
        <v>264</v>
      </c>
      <c r="I135" s="191" t="s">
        <v>264</v>
      </c>
      <c r="J135" s="191" t="s">
        <v>264</v>
      </c>
      <c r="K135" s="186">
        <v>25</v>
      </c>
      <c r="L135" s="186">
        <v>40</v>
      </c>
      <c r="M135" s="186">
        <v>50</v>
      </c>
      <c r="N135" s="186">
        <v>60</v>
      </c>
      <c r="O135" s="186">
        <v>70</v>
      </c>
      <c r="P135" s="187">
        <v>80</v>
      </c>
      <c r="Q135" s="187">
        <v>90</v>
      </c>
      <c r="R135" s="187">
        <v>90</v>
      </c>
      <c r="S135" s="177" t="s">
        <v>264</v>
      </c>
    </row>
    <row r="136" spans="1:19" ht="24.75" customHeight="1">
      <c r="A136" s="191"/>
      <c r="B136" s="209"/>
      <c r="C136" s="191"/>
      <c r="D136" s="208"/>
      <c r="E136" s="16" t="s">
        <v>246</v>
      </c>
      <c r="F136" s="191"/>
      <c r="G136" s="191"/>
      <c r="H136" s="191"/>
      <c r="I136" s="191"/>
      <c r="J136" s="191"/>
      <c r="K136" s="186"/>
      <c r="L136" s="186"/>
      <c r="M136" s="186"/>
      <c r="N136" s="186"/>
      <c r="O136" s="186"/>
      <c r="P136" s="187"/>
      <c r="Q136" s="187"/>
      <c r="R136" s="187"/>
      <c r="S136" s="178"/>
    </row>
    <row r="137" spans="1:19" ht="42" customHeight="1">
      <c r="A137" s="191"/>
      <c r="B137" s="209"/>
      <c r="C137" s="191"/>
      <c r="D137" s="208"/>
      <c r="E137" s="17" t="s">
        <v>247</v>
      </c>
      <c r="F137" s="191"/>
      <c r="G137" s="191"/>
      <c r="H137" s="191"/>
      <c r="I137" s="191"/>
      <c r="J137" s="191"/>
      <c r="K137" s="186"/>
      <c r="L137" s="186"/>
      <c r="M137" s="186"/>
      <c r="N137" s="186"/>
      <c r="O137" s="186"/>
      <c r="P137" s="187"/>
      <c r="Q137" s="187"/>
      <c r="R137" s="187"/>
      <c r="S137" s="179"/>
    </row>
    <row r="138" spans="1:19" ht="36">
      <c r="A138" s="6" t="s">
        <v>102</v>
      </c>
      <c r="B138" s="19" t="s">
        <v>20</v>
      </c>
      <c r="C138" s="6"/>
      <c r="D138" s="6" t="s">
        <v>264</v>
      </c>
      <c r="E138" s="17" t="s">
        <v>264</v>
      </c>
      <c r="F138" s="6" t="s">
        <v>286</v>
      </c>
      <c r="G138" s="6" t="s">
        <v>212</v>
      </c>
      <c r="H138" s="6" t="s">
        <v>264</v>
      </c>
      <c r="I138" s="6" t="s">
        <v>264</v>
      </c>
      <c r="J138" s="6" t="s">
        <v>264</v>
      </c>
      <c r="K138" s="7" t="s">
        <v>264</v>
      </c>
      <c r="L138" s="7" t="s">
        <v>264</v>
      </c>
      <c r="M138" s="7" t="s">
        <v>264</v>
      </c>
      <c r="N138" s="7" t="s">
        <v>264</v>
      </c>
      <c r="O138" s="7" t="s">
        <v>264</v>
      </c>
      <c r="P138" s="55" t="s">
        <v>264</v>
      </c>
      <c r="Q138" s="55" t="s">
        <v>264</v>
      </c>
      <c r="R138" s="55" t="s">
        <v>264</v>
      </c>
      <c r="S138" s="7" t="s">
        <v>264</v>
      </c>
    </row>
    <row r="139" spans="1:19" ht="24">
      <c r="A139" s="6"/>
      <c r="B139" s="19" t="s">
        <v>265</v>
      </c>
      <c r="C139" s="6" t="s">
        <v>76</v>
      </c>
      <c r="D139" s="6" t="s">
        <v>264</v>
      </c>
      <c r="E139" s="15" t="s">
        <v>264</v>
      </c>
      <c r="F139" s="6" t="s">
        <v>264</v>
      </c>
      <c r="G139" s="6" t="s">
        <v>212</v>
      </c>
      <c r="H139" s="6" t="s">
        <v>264</v>
      </c>
      <c r="I139" s="6" t="s">
        <v>264</v>
      </c>
      <c r="J139" s="6" t="s">
        <v>264</v>
      </c>
      <c r="K139" s="7" t="s">
        <v>264</v>
      </c>
      <c r="L139" s="7" t="s">
        <v>264</v>
      </c>
      <c r="M139" s="7" t="s">
        <v>264</v>
      </c>
      <c r="N139" s="7" t="s">
        <v>264</v>
      </c>
      <c r="O139" s="7" t="s">
        <v>264</v>
      </c>
      <c r="P139" s="55" t="s">
        <v>264</v>
      </c>
      <c r="Q139" s="55" t="s">
        <v>264</v>
      </c>
      <c r="R139" s="55" t="s">
        <v>264</v>
      </c>
      <c r="S139" s="7" t="s">
        <v>264</v>
      </c>
    </row>
    <row r="140" spans="1:19" s="35" customFormat="1" ht="12">
      <c r="A140" s="191"/>
      <c r="B140" s="209" t="s">
        <v>21</v>
      </c>
      <c r="C140" s="191" t="s">
        <v>268</v>
      </c>
      <c r="D140" s="208" t="s">
        <v>264</v>
      </c>
      <c r="E140" s="26" t="s">
        <v>166</v>
      </c>
      <c r="F140" s="191" t="s">
        <v>264</v>
      </c>
      <c r="G140" s="191" t="s">
        <v>264</v>
      </c>
      <c r="H140" s="191" t="s">
        <v>264</v>
      </c>
      <c r="I140" s="191" t="s">
        <v>264</v>
      </c>
      <c r="J140" s="191" t="s">
        <v>264</v>
      </c>
      <c r="K140" s="186">
        <v>100</v>
      </c>
      <c r="L140" s="186">
        <v>100</v>
      </c>
      <c r="M140" s="186">
        <v>100</v>
      </c>
      <c r="N140" s="186">
        <v>100</v>
      </c>
      <c r="O140" s="186">
        <v>100</v>
      </c>
      <c r="P140" s="187">
        <v>100</v>
      </c>
      <c r="Q140" s="187">
        <v>100</v>
      </c>
      <c r="R140" s="187">
        <v>100</v>
      </c>
      <c r="S140" s="177" t="s">
        <v>264</v>
      </c>
    </row>
    <row r="141" spans="1:19" s="35" customFormat="1" ht="24">
      <c r="A141" s="191"/>
      <c r="B141" s="209"/>
      <c r="C141" s="191"/>
      <c r="D141" s="208"/>
      <c r="E141" s="27" t="s">
        <v>248</v>
      </c>
      <c r="F141" s="191"/>
      <c r="G141" s="191"/>
      <c r="H141" s="191"/>
      <c r="I141" s="191"/>
      <c r="J141" s="191"/>
      <c r="K141" s="186"/>
      <c r="L141" s="186"/>
      <c r="M141" s="186"/>
      <c r="N141" s="186"/>
      <c r="O141" s="186"/>
      <c r="P141" s="187"/>
      <c r="Q141" s="187"/>
      <c r="R141" s="187"/>
      <c r="S141" s="178"/>
    </row>
    <row r="142" spans="1:19" s="35" customFormat="1" ht="63" customHeight="1">
      <c r="A142" s="191"/>
      <c r="B142" s="209"/>
      <c r="C142" s="191"/>
      <c r="D142" s="208"/>
      <c r="E142" s="17" t="s">
        <v>249</v>
      </c>
      <c r="F142" s="191"/>
      <c r="G142" s="191"/>
      <c r="H142" s="191"/>
      <c r="I142" s="191"/>
      <c r="J142" s="191"/>
      <c r="K142" s="186"/>
      <c r="L142" s="186"/>
      <c r="M142" s="186"/>
      <c r="N142" s="186"/>
      <c r="O142" s="186"/>
      <c r="P142" s="187"/>
      <c r="Q142" s="187"/>
      <c r="R142" s="187"/>
      <c r="S142" s="179"/>
    </row>
    <row r="143" spans="1:19" s="36" customFormat="1" ht="36">
      <c r="A143" s="6" t="s">
        <v>106</v>
      </c>
      <c r="B143" s="19" t="s">
        <v>92</v>
      </c>
      <c r="C143" s="17"/>
      <c r="D143" s="17" t="s">
        <v>264</v>
      </c>
      <c r="E143" s="17" t="s">
        <v>264</v>
      </c>
      <c r="F143" s="6" t="s">
        <v>286</v>
      </c>
      <c r="G143" s="6" t="s">
        <v>212</v>
      </c>
      <c r="H143" s="6" t="s">
        <v>264</v>
      </c>
      <c r="I143" s="6" t="s">
        <v>264</v>
      </c>
      <c r="J143" s="6" t="s">
        <v>264</v>
      </c>
      <c r="K143" s="7" t="s">
        <v>264</v>
      </c>
      <c r="L143" s="7" t="s">
        <v>264</v>
      </c>
      <c r="M143" s="7" t="s">
        <v>264</v>
      </c>
      <c r="N143" s="7" t="s">
        <v>264</v>
      </c>
      <c r="O143" s="7" t="s">
        <v>264</v>
      </c>
      <c r="P143" s="55" t="s">
        <v>264</v>
      </c>
      <c r="Q143" s="55" t="s">
        <v>264</v>
      </c>
      <c r="R143" s="55" t="s">
        <v>264</v>
      </c>
      <c r="S143" s="7" t="s">
        <v>264</v>
      </c>
    </row>
    <row r="144" spans="1:19" ht="12">
      <c r="A144" s="6"/>
      <c r="B144" s="19" t="s">
        <v>185</v>
      </c>
      <c r="C144" s="6" t="s">
        <v>76</v>
      </c>
      <c r="D144" s="6" t="s">
        <v>264</v>
      </c>
      <c r="E144" s="15" t="s">
        <v>264</v>
      </c>
      <c r="F144" s="6" t="s">
        <v>264</v>
      </c>
      <c r="G144" s="6" t="s">
        <v>212</v>
      </c>
      <c r="H144" s="6" t="s">
        <v>264</v>
      </c>
      <c r="I144" s="6" t="s">
        <v>264</v>
      </c>
      <c r="J144" s="6" t="s">
        <v>264</v>
      </c>
      <c r="K144" s="7" t="s">
        <v>264</v>
      </c>
      <c r="L144" s="7" t="s">
        <v>264</v>
      </c>
      <c r="M144" s="7" t="s">
        <v>264</v>
      </c>
      <c r="N144" s="7" t="s">
        <v>264</v>
      </c>
      <c r="O144" s="7" t="s">
        <v>264</v>
      </c>
      <c r="P144" s="55" t="s">
        <v>264</v>
      </c>
      <c r="Q144" s="55" t="s">
        <v>264</v>
      </c>
      <c r="R144" s="55" t="s">
        <v>264</v>
      </c>
      <c r="S144" s="7" t="s">
        <v>264</v>
      </c>
    </row>
    <row r="145" spans="1:19" ht="12.75" customHeight="1">
      <c r="A145" s="180"/>
      <c r="B145" s="198" t="s">
        <v>93</v>
      </c>
      <c r="C145" s="180" t="s">
        <v>268</v>
      </c>
      <c r="D145" s="202" t="s">
        <v>264</v>
      </c>
      <c r="E145" s="15" t="s">
        <v>166</v>
      </c>
      <c r="F145" s="188" t="s">
        <v>286</v>
      </c>
      <c r="G145" s="180" t="s">
        <v>264</v>
      </c>
      <c r="H145" s="180" t="s">
        <v>264</v>
      </c>
      <c r="I145" s="180" t="s">
        <v>264</v>
      </c>
      <c r="J145" s="180" t="s">
        <v>264</v>
      </c>
      <c r="K145" s="180" t="s">
        <v>264</v>
      </c>
      <c r="L145" s="177">
        <v>82.7</v>
      </c>
      <c r="M145" s="177">
        <v>90</v>
      </c>
      <c r="N145" s="177">
        <v>90</v>
      </c>
      <c r="O145" s="177">
        <v>90</v>
      </c>
      <c r="P145" s="183">
        <v>90</v>
      </c>
      <c r="Q145" s="183">
        <v>90</v>
      </c>
      <c r="R145" s="183">
        <v>90</v>
      </c>
      <c r="S145" s="177">
        <v>90</v>
      </c>
    </row>
    <row r="146" spans="1:19" ht="36">
      <c r="A146" s="181"/>
      <c r="B146" s="199"/>
      <c r="C146" s="181"/>
      <c r="D146" s="203"/>
      <c r="E146" s="16" t="s">
        <v>51</v>
      </c>
      <c r="F146" s="189"/>
      <c r="G146" s="181"/>
      <c r="H146" s="181"/>
      <c r="I146" s="181"/>
      <c r="J146" s="181"/>
      <c r="K146" s="181"/>
      <c r="L146" s="178"/>
      <c r="M146" s="178"/>
      <c r="N146" s="178"/>
      <c r="O146" s="178"/>
      <c r="P146" s="184"/>
      <c r="Q146" s="184"/>
      <c r="R146" s="184"/>
      <c r="S146" s="178"/>
    </row>
    <row r="147" spans="1:19" s="36" customFormat="1" ht="24">
      <c r="A147" s="182"/>
      <c r="B147" s="200"/>
      <c r="C147" s="182"/>
      <c r="D147" s="204"/>
      <c r="E147" s="17" t="s">
        <v>52</v>
      </c>
      <c r="F147" s="190"/>
      <c r="G147" s="182"/>
      <c r="H147" s="182"/>
      <c r="I147" s="182"/>
      <c r="J147" s="182"/>
      <c r="K147" s="182"/>
      <c r="L147" s="179"/>
      <c r="M147" s="179"/>
      <c r="N147" s="179"/>
      <c r="O147" s="179"/>
      <c r="P147" s="185"/>
      <c r="Q147" s="185"/>
      <c r="R147" s="185"/>
      <c r="S147" s="179"/>
    </row>
    <row r="148" spans="1:19" s="36" customFormat="1" ht="36">
      <c r="A148" s="6" t="s">
        <v>103</v>
      </c>
      <c r="B148" s="19" t="s">
        <v>94</v>
      </c>
      <c r="C148" s="17"/>
      <c r="D148" s="17" t="s">
        <v>264</v>
      </c>
      <c r="E148" s="17" t="s">
        <v>264</v>
      </c>
      <c r="F148" s="6" t="s">
        <v>286</v>
      </c>
      <c r="G148" s="6" t="s">
        <v>212</v>
      </c>
      <c r="H148" s="6" t="s">
        <v>264</v>
      </c>
      <c r="I148" s="6" t="s">
        <v>264</v>
      </c>
      <c r="J148" s="6" t="s">
        <v>264</v>
      </c>
      <c r="K148" s="7" t="s">
        <v>264</v>
      </c>
      <c r="L148" s="7" t="s">
        <v>264</v>
      </c>
      <c r="M148" s="7" t="s">
        <v>264</v>
      </c>
      <c r="N148" s="7" t="s">
        <v>264</v>
      </c>
      <c r="O148" s="7" t="s">
        <v>264</v>
      </c>
      <c r="P148" s="55" t="s">
        <v>264</v>
      </c>
      <c r="Q148" s="55" t="s">
        <v>264</v>
      </c>
      <c r="R148" s="55" t="s">
        <v>264</v>
      </c>
      <c r="S148" s="7" t="s">
        <v>264</v>
      </c>
    </row>
    <row r="149" spans="1:19" ht="12">
      <c r="A149" s="6"/>
      <c r="B149" s="19" t="s">
        <v>185</v>
      </c>
      <c r="C149" s="6" t="s">
        <v>76</v>
      </c>
      <c r="D149" s="6" t="s">
        <v>264</v>
      </c>
      <c r="E149" s="15" t="s">
        <v>264</v>
      </c>
      <c r="F149" s="6" t="s">
        <v>264</v>
      </c>
      <c r="G149" s="6" t="s">
        <v>212</v>
      </c>
      <c r="H149" s="6" t="s">
        <v>264</v>
      </c>
      <c r="I149" s="6" t="s">
        <v>264</v>
      </c>
      <c r="J149" s="6" t="s">
        <v>264</v>
      </c>
      <c r="K149" s="7" t="s">
        <v>264</v>
      </c>
      <c r="L149" s="7" t="s">
        <v>264</v>
      </c>
      <c r="M149" s="7" t="s">
        <v>264</v>
      </c>
      <c r="N149" s="7" t="s">
        <v>264</v>
      </c>
      <c r="O149" s="7" t="s">
        <v>264</v>
      </c>
      <c r="P149" s="55" t="s">
        <v>264</v>
      </c>
      <c r="Q149" s="55" t="s">
        <v>264</v>
      </c>
      <c r="R149" s="55" t="s">
        <v>264</v>
      </c>
      <c r="S149" s="7" t="s">
        <v>264</v>
      </c>
    </row>
    <row r="150" spans="1:19" ht="12.75" customHeight="1">
      <c r="A150" s="180"/>
      <c r="B150" s="198" t="s">
        <v>178</v>
      </c>
      <c r="C150" s="180" t="s">
        <v>268</v>
      </c>
      <c r="D150" s="202" t="s">
        <v>264</v>
      </c>
      <c r="E150" s="15" t="s">
        <v>166</v>
      </c>
      <c r="F150" s="188" t="s">
        <v>286</v>
      </c>
      <c r="G150" s="180" t="s">
        <v>264</v>
      </c>
      <c r="H150" s="180" t="s">
        <v>264</v>
      </c>
      <c r="I150" s="180" t="s">
        <v>264</v>
      </c>
      <c r="J150" s="180" t="s">
        <v>264</v>
      </c>
      <c r="K150" s="180" t="s">
        <v>264</v>
      </c>
      <c r="L150" s="177">
        <v>87</v>
      </c>
      <c r="M150" s="177">
        <v>90</v>
      </c>
      <c r="N150" s="177">
        <v>90</v>
      </c>
      <c r="O150" s="177">
        <v>90</v>
      </c>
      <c r="P150" s="183">
        <v>90</v>
      </c>
      <c r="Q150" s="183">
        <v>90</v>
      </c>
      <c r="R150" s="183">
        <v>90</v>
      </c>
      <c r="S150" s="177">
        <v>90</v>
      </c>
    </row>
    <row r="151" spans="1:19" ht="12">
      <c r="A151" s="181"/>
      <c r="B151" s="199"/>
      <c r="C151" s="181"/>
      <c r="D151" s="203"/>
      <c r="E151" s="16" t="s">
        <v>53</v>
      </c>
      <c r="F151" s="189"/>
      <c r="G151" s="181"/>
      <c r="H151" s="181"/>
      <c r="I151" s="181"/>
      <c r="J151" s="181"/>
      <c r="K151" s="181"/>
      <c r="L151" s="178"/>
      <c r="M151" s="178"/>
      <c r="N151" s="178"/>
      <c r="O151" s="178"/>
      <c r="P151" s="184"/>
      <c r="Q151" s="184"/>
      <c r="R151" s="184"/>
      <c r="S151" s="178"/>
    </row>
    <row r="152" spans="1:19" s="36" customFormat="1" ht="24">
      <c r="A152" s="182"/>
      <c r="B152" s="200"/>
      <c r="C152" s="182"/>
      <c r="D152" s="204"/>
      <c r="E152" s="16" t="s">
        <v>54</v>
      </c>
      <c r="F152" s="190"/>
      <c r="G152" s="182"/>
      <c r="H152" s="182"/>
      <c r="I152" s="182"/>
      <c r="J152" s="182"/>
      <c r="K152" s="182"/>
      <c r="L152" s="179"/>
      <c r="M152" s="179"/>
      <c r="N152" s="179"/>
      <c r="O152" s="179"/>
      <c r="P152" s="185"/>
      <c r="Q152" s="185"/>
      <c r="R152" s="185"/>
      <c r="S152" s="179"/>
    </row>
    <row r="153" spans="1:19" s="36" customFormat="1" ht="12.75" customHeight="1">
      <c r="A153" s="180"/>
      <c r="B153" s="205" t="s">
        <v>105</v>
      </c>
      <c r="C153" s="180" t="s">
        <v>268</v>
      </c>
      <c r="D153" s="202" t="s">
        <v>264</v>
      </c>
      <c r="E153" s="15" t="s">
        <v>166</v>
      </c>
      <c r="F153" s="188" t="s">
        <v>286</v>
      </c>
      <c r="G153" s="180" t="s">
        <v>264</v>
      </c>
      <c r="H153" s="180" t="s">
        <v>264</v>
      </c>
      <c r="I153" s="180" t="s">
        <v>264</v>
      </c>
      <c r="J153" s="180" t="s">
        <v>264</v>
      </c>
      <c r="K153" s="180" t="s">
        <v>264</v>
      </c>
      <c r="L153" s="177">
        <v>46.8</v>
      </c>
      <c r="M153" s="177">
        <v>48</v>
      </c>
      <c r="N153" s="177">
        <v>48</v>
      </c>
      <c r="O153" s="177">
        <v>48</v>
      </c>
      <c r="P153" s="183">
        <v>48</v>
      </c>
      <c r="Q153" s="183">
        <v>48</v>
      </c>
      <c r="R153" s="183">
        <v>48</v>
      </c>
      <c r="S153" s="177">
        <v>48</v>
      </c>
    </row>
    <row r="154" spans="1:19" s="36" customFormat="1" ht="24">
      <c r="A154" s="181"/>
      <c r="B154" s="206"/>
      <c r="C154" s="181"/>
      <c r="D154" s="203"/>
      <c r="E154" s="16" t="s">
        <v>55</v>
      </c>
      <c r="F154" s="189"/>
      <c r="G154" s="181"/>
      <c r="H154" s="181"/>
      <c r="I154" s="181"/>
      <c r="J154" s="181"/>
      <c r="K154" s="181"/>
      <c r="L154" s="178"/>
      <c r="M154" s="178"/>
      <c r="N154" s="178"/>
      <c r="O154" s="178"/>
      <c r="P154" s="184"/>
      <c r="Q154" s="184"/>
      <c r="R154" s="184"/>
      <c r="S154" s="178"/>
    </row>
    <row r="155" spans="1:19" s="36" customFormat="1" ht="13.5" customHeight="1">
      <c r="A155" s="182"/>
      <c r="B155" s="207"/>
      <c r="C155" s="182"/>
      <c r="D155" s="204"/>
      <c r="E155" s="16" t="s">
        <v>56</v>
      </c>
      <c r="F155" s="190"/>
      <c r="G155" s="182"/>
      <c r="H155" s="182"/>
      <c r="I155" s="182"/>
      <c r="J155" s="182"/>
      <c r="K155" s="182"/>
      <c r="L155" s="179"/>
      <c r="M155" s="179"/>
      <c r="N155" s="179"/>
      <c r="O155" s="179"/>
      <c r="P155" s="185"/>
      <c r="Q155" s="185"/>
      <c r="R155" s="185"/>
      <c r="S155" s="179"/>
    </row>
    <row r="156" spans="1:19" s="36" customFormat="1" ht="12.75" customHeight="1">
      <c r="A156" s="180"/>
      <c r="B156" s="198" t="s">
        <v>95</v>
      </c>
      <c r="C156" s="180" t="s">
        <v>268</v>
      </c>
      <c r="D156" s="202" t="s">
        <v>264</v>
      </c>
      <c r="E156" s="15" t="s">
        <v>57</v>
      </c>
      <c r="F156" s="180" t="s">
        <v>286</v>
      </c>
      <c r="G156" s="180" t="s">
        <v>264</v>
      </c>
      <c r="H156" s="180" t="s">
        <v>264</v>
      </c>
      <c r="I156" s="180" t="s">
        <v>264</v>
      </c>
      <c r="J156" s="180" t="s">
        <v>264</v>
      </c>
      <c r="K156" s="180" t="s">
        <v>264</v>
      </c>
      <c r="L156" s="177">
        <v>91.2</v>
      </c>
      <c r="M156" s="177">
        <v>90</v>
      </c>
      <c r="N156" s="177">
        <v>90</v>
      </c>
      <c r="O156" s="177">
        <v>90</v>
      </c>
      <c r="P156" s="183">
        <v>90</v>
      </c>
      <c r="Q156" s="183">
        <v>90</v>
      </c>
      <c r="R156" s="183">
        <v>90</v>
      </c>
      <c r="S156" s="177">
        <v>90</v>
      </c>
    </row>
    <row r="157" spans="1:19" s="36" customFormat="1" ht="12">
      <c r="A157" s="181"/>
      <c r="B157" s="199"/>
      <c r="C157" s="181"/>
      <c r="D157" s="203"/>
      <c r="E157" s="16" t="s">
        <v>58</v>
      </c>
      <c r="F157" s="181"/>
      <c r="G157" s="181"/>
      <c r="H157" s="181"/>
      <c r="I157" s="181"/>
      <c r="J157" s="181"/>
      <c r="K157" s="181"/>
      <c r="L157" s="178"/>
      <c r="M157" s="178"/>
      <c r="N157" s="178"/>
      <c r="O157" s="178"/>
      <c r="P157" s="184"/>
      <c r="Q157" s="184"/>
      <c r="R157" s="184"/>
      <c r="S157" s="178"/>
    </row>
    <row r="158" spans="1:19" s="36" customFormat="1" ht="24">
      <c r="A158" s="182"/>
      <c r="B158" s="200"/>
      <c r="C158" s="182"/>
      <c r="D158" s="204"/>
      <c r="E158" s="17" t="s">
        <v>59</v>
      </c>
      <c r="F158" s="182"/>
      <c r="G158" s="182"/>
      <c r="H158" s="182"/>
      <c r="I158" s="182"/>
      <c r="J158" s="182"/>
      <c r="K158" s="182"/>
      <c r="L158" s="179"/>
      <c r="M158" s="179"/>
      <c r="N158" s="179"/>
      <c r="O158" s="179"/>
      <c r="P158" s="185"/>
      <c r="Q158" s="185"/>
      <c r="R158" s="185"/>
      <c r="S158" s="179"/>
    </row>
    <row r="159" spans="1:19" ht="48">
      <c r="A159" s="6" t="s">
        <v>123</v>
      </c>
      <c r="B159" s="19" t="s">
        <v>23</v>
      </c>
      <c r="C159" s="6"/>
      <c r="D159" s="6" t="s">
        <v>264</v>
      </c>
      <c r="E159" s="17" t="s">
        <v>264</v>
      </c>
      <c r="F159" s="6" t="s">
        <v>286</v>
      </c>
      <c r="G159" s="6" t="s">
        <v>212</v>
      </c>
      <c r="H159" s="6" t="s">
        <v>264</v>
      </c>
      <c r="I159" s="6" t="s">
        <v>264</v>
      </c>
      <c r="J159" s="6" t="s">
        <v>264</v>
      </c>
      <c r="K159" s="7" t="s">
        <v>264</v>
      </c>
      <c r="L159" s="7" t="s">
        <v>264</v>
      </c>
      <c r="M159" s="7" t="s">
        <v>264</v>
      </c>
      <c r="N159" s="7" t="s">
        <v>264</v>
      </c>
      <c r="O159" s="7" t="s">
        <v>264</v>
      </c>
      <c r="P159" s="55" t="s">
        <v>264</v>
      </c>
      <c r="Q159" s="55" t="s">
        <v>264</v>
      </c>
      <c r="R159" s="55" t="s">
        <v>264</v>
      </c>
      <c r="S159" s="7" t="s">
        <v>264</v>
      </c>
    </row>
    <row r="160" spans="1:19" ht="12">
      <c r="A160" s="6"/>
      <c r="B160" s="19" t="s">
        <v>185</v>
      </c>
      <c r="C160" s="6" t="s">
        <v>76</v>
      </c>
      <c r="D160" s="6" t="s">
        <v>264</v>
      </c>
      <c r="E160" s="15" t="s">
        <v>264</v>
      </c>
      <c r="F160" s="6" t="s">
        <v>264</v>
      </c>
      <c r="G160" s="6" t="s">
        <v>212</v>
      </c>
      <c r="H160" s="6" t="s">
        <v>264</v>
      </c>
      <c r="I160" s="6" t="s">
        <v>264</v>
      </c>
      <c r="J160" s="6" t="s">
        <v>264</v>
      </c>
      <c r="K160" s="7" t="s">
        <v>264</v>
      </c>
      <c r="L160" s="7" t="s">
        <v>264</v>
      </c>
      <c r="M160" s="7" t="s">
        <v>264</v>
      </c>
      <c r="N160" s="7" t="s">
        <v>264</v>
      </c>
      <c r="O160" s="7" t="s">
        <v>264</v>
      </c>
      <c r="P160" s="55" t="s">
        <v>264</v>
      </c>
      <c r="Q160" s="55" t="s">
        <v>264</v>
      </c>
      <c r="R160" s="55" t="s">
        <v>264</v>
      </c>
      <c r="S160" s="7" t="s">
        <v>264</v>
      </c>
    </row>
    <row r="161" spans="1:19" ht="12">
      <c r="A161" s="191"/>
      <c r="B161" s="209" t="s">
        <v>15</v>
      </c>
      <c r="C161" s="191" t="s">
        <v>268</v>
      </c>
      <c r="D161" s="208" t="s">
        <v>264</v>
      </c>
      <c r="E161" s="15" t="s">
        <v>89</v>
      </c>
      <c r="F161" s="191" t="s">
        <v>264</v>
      </c>
      <c r="G161" s="191" t="s">
        <v>264</v>
      </c>
      <c r="H161" s="191" t="s">
        <v>264</v>
      </c>
      <c r="I161" s="191" t="s">
        <v>264</v>
      </c>
      <c r="J161" s="191" t="s">
        <v>264</v>
      </c>
      <c r="K161" s="191" t="s">
        <v>264</v>
      </c>
      <c r="L161" s="191" t="s">
        <v>264</v>
      </c>
      <c r="M161" s="191">
        <v>85</v>
      </c>
      <c r="N161" s="191">
        <v>0</v>
      </c>
      <c r="O161" s="191">
        <v>85</v>
      </c>
      <c r="P161" s="228">
        <v>85</v>
      </c>
      <c r="Q161" s="228">
        <v>90</v>
      </c>
      <c r="R161" s="228">
        <v>90</v>
      </c>
      <c r="S161" s="180" t="s">
        <v>264</v>
      </c>
    </row>
    <row r="162" spans="1:19" ht="36">
      <c r="A162" s="191"/>
      <c r="B162" s="209"/>
      <c r="C162" s="191"/>
      <c r="D162" s="208"/>
      <c r="E162" s="16" t="s">
        <v>250</v>
      </c>
      <c r="F162" s="191"/>
      <c r="G162" s="191"/>
      <c r="H162" s="191"/>
      <c r="I162" s="191"/>
      <c r="J162" s="191"/>
      <c r="K162" s="191"/>
      <c r="L162" s="191"/>
      <c r="M162" s="191"/>
      <c r="N162" s="191"/>
      <c r="O162" s="191"/>
      <c r="P162" s="228"/>
      <c r="Q162" s="228"/>
      <c r="R162" s="228"/>
      <c r="S162" s="181"/>
    </row>
    <row r="163" spans="1:19" ht="24.75" customHeight="1">
      <c r="A163" s="191"/>
      <c r="B163" s="209"/>
      <c r="C163" s="191"/>
      <c r="D163" s="208"/>
      <c r="E163" s="16" t="s">
        <v>251</v>
      </c>
      <c r="F163" s="191"/>
      <c r="G163" s="191"/>
      <c r="H163" s="191"/>
      <c r="I163" s="191"/>
      <c r="J163" s="191"/>
      <c r="K163" s="191"/>
      <c r="L163" s="191"/>
      <c r="M163" s="191"/>
      <c r="N163" s="191"/>
      <c r="O163" s="191"/>
      <c r="P163" s="228"/>
      <c r="Q163" s="228"/>
      <c r="R163" s="228"/>
      <c r="S163" s="182"/>
    </row>
    <row r="164" spans="1:19" ht="12">
      <c r="A164" s="191"/>
      <c r="B164" s="209" t="s">
        <v>16</v>
      </c>
      <c r="C164" s="191" t="s">
        <v>268</v>
      </c>
      <c r="D164" s="208" t="s">
        <v>264</v>
      </c>
      <c r="E164" s="15" t="s">
        <v>89</v>
      </c>
      <c r="F164" s="191" t="s">
        <v>264</v>
      </c>
      <c r="G164" s="191" t="s">
        <v>264</v>
      </c>
      <c r="H164" s="191" t="s">
        <v>264</v>
      </c>
      <c r="I164" s="191" t="s">
        <v>264</v>
      </c>
      <c r="J164" s="191" t="s">
        <v>264</v>
      </c>
      <c r="K164" s="191" t="s">
        <v>264</v>
      </c>
      <c r="L164" s="191" t="s">
        <v>264</v>
      </c>
      <c r="M164" s="191">
        <v>100</v>
      </c>
      <c r="N164" s="191">
        <v>100</v>
      </c>
      <c r="O164" s="191">
        <v>100</v>
      </c>
      <c r="P164" s="228">
        <v>100</v>
      </c>
      <c r="Q164" s="228">
        <v>100</v>
      </c>
      <c r="R164" s="228">
        <v>100</v>
      </c>
      <c r="S164" s="180" t="s">
        <v>264</v>
      </c>
    </row>
    <row r="165" spans="1:19" ht="24">
      <c r="A165" s="191"/>
      <c r="B165" s="209"/>
      <c r="C165" s="191"/>
      <c r="D165" s="208"/>
      <c r="E165" s="16" t="s">
        <v>252</v>
      </c>
      <c r="F165" s="191"/>
      <c r="G165" s="191"/>
      <c r="H165" s="191"/>
      <c r="I165" s="191"/>
      <c r="J165" s="191"/>
      <c r="K165" s="191"/>
      <c r="L165" s="191"/>
      <c r="M165" s="191"/>
      <c r="N165" s="191"/>
      <c r="O165" s="191"/>
      <c r="P165" s="228"/>
      <c r="Q165" s="228"/>
      <c r="R165" s="228"/>
      <c r="S165" s="181"/>
    </row>
    <row r="166" spans="1:19" ht="24">
      <c r="A166" s="191"/>
      <c r="B166" s="209"/>
      <c r="C166" s="191"/>
      <c r="D166" s="208"/>
      <c r="E166" s="16" t="s">
        <v>251</v>
      </c>
      <c r="F166" s="191"/>
      <c r="G166" s="191"/>
      <c r="H166" s="191"/>
      <c r="I166" s="191"/>
      <c r="J166" s="191"/>
      <c r="K166" s="191"/>
      <c r="L166" s="191"/>
      <c r="M166" s="191"/>
      <c r="N166" s="191"/>
      <c r="O166" s="191"/>
      <c r="P166" s="228"/>
      <c r="Q166" s="228"/>
      <c r="R166" s="228"/>
      <c r="S166" s="182"/>
    </row>
    <row r="167" spans="1:19" ht="12">
      <c r="A167" s="191"/>
      <c r="B167" s="209" t="s">
        <v>98</v>
      </c>
      <c r="C167" s="191" t="s">
        <v>268</v>
      </c>
      <c r="D167" s="208" t="s">
        <v>264</v>
      </c>
      <c r="E167" s="15" t="s">
        <v>89</v>
      </c>
      <c r="F167" s="191" t="s">
        <v>264</v>
      </c>
      <c r="G167" s="191" t="s">
        <v>264</v>
      </c>
      <c r="H167" s="191" t="s">
        <v>264</v>
      </c>
      <c r="I167" s="191" t="s">
        <v>264</v>
      </c>
      <c r="J167" s="191" t="s">
        <v>264</v>
      </c>
      <c r="K167" s="191" t="s">
        <v>264</v>
      </c>
      <c r="L167" s="191" t="s">
        <v>264</v>
      </c>
      <c r="M167" s="191">
        <v>80</v>
      </c>
      <c r="N167" s="191">
        <v>85</v>
      </c>
      <c r="O167" s="191">
        <v>85</v>
      </c>
      <c r="P167" s="228">
        <v>85</v>
      </c>
      <c r="Q167" s="228">
        <v>85</v>
      </c>
      <c r="R167" s="228">
        <v>85</v>
      </c>
      <c r="S167" s="180" t="s">
        <v>264</v>
      </c>
    </row>
    <row r="168" spans="1:19" ht="24">
      <c r="A168" s="191"/>
      <c r="B168" s="209"/>
      <c r="C168" s="191"/>
      <c r="D168" s="208"/>
      <c r="E168" s="16" t="s">
        <v>253</v>
      </c>
      <c r="F168" s="191"/>
      <c r="G168" s="191"/>
      <c r="H168" s="191"/>
      <c r="I168" s="191"/>
      <c r="J168" s="191"/>
      <c r="K168" s="191"/>
      <c r="L168" s="191"/>
      <c r="M168" s="191"/>
      <c r="N168" s="191"/>
      <c r="O168" s="191"/>
      <c r="P168" s="228"/>
      <c r="Q168" s="228"/>
      <c r="R168" s="228"/>
      <c r="S168" s="181"/>
    </row>
    <row r="169" spans="1:19" ht="26.25" customHeight="1">
      <c r="A169" s="191"/>
      <c r="B169" s="209"/>
      <c r="C169" s="191"/>
      <c r="D169" s="208"/>
      <c r="E169" s="17" t="s">
        <v>254</v>
      </c>
      <c r="F169" s="191"/>
      <c r="G169" s="191"/>
      <c r="H169" s="191"/>
      <c r="I169" s="191"/>
      <c r="J169" s="191"/>
      <c r="K169" s="191"/>
      <c r="L169" s="191"/>
      <c r="M169" s="191"/>
      <c r="N169" s="191"/>
      <c r="O169" s="191"/>
      <c r="P169" s="228"/>
      <c r="Q169" s="228"/>
      <c r="R169" s="228"/>
      <c r="S169" s="182"/>
    </row>
    <row r="170" spans="1:19" ht="12">
      <c r="A170" s="191"/>
      <c r="B170" s="209" t="s">
        <v>99</v>
      </c>
      <c r="C170" s="191" t="s">
        <v>268</v>
      </c>
      <c r="D170" s="208" t="s">
        <v>264</v>
      </c>
      <c r="E170" s="15" t="s">
        <v>89</v>
      </c>
      <c r="F170" s="191" t="s">
        <v>264</v>
      </c>
      <c r="G170" s="191" t="s">
        <v>264</v>
      </c>
      <c r="H170" s="191" t="s">
        <v>264</v>
      </c>
      <c r="I170" s="191" t="s">
        <v>264</v>
      </c>
      <c r="J170" s="191" t="s">
        <v>264</v>
      </c>
      <c r="K170" s="191" t="s">
        <v>264</v>
      </c>
      <c r="L170" s="191" t="s">
        <v>264</v>
      </c>
      <c r="M170" s="191">
        <v>45</v>
      </c>
      <c r="N170" s="191">
        <v>50</v>
      </c>
      <c r="O170" s="191">
        <v>50</v>
      </c>
      <c r="P170" s="228">
        <v>50</v>
      </c>
      <c r="Q170" s="228">
        <v>55</v>
      </c>
      <c r="R170" s="228">
        <v>55</v>
      </c>
      <c r="S170" s="180" t="s">
        <v>264</v>
      </c>
    </row>
    <row r="171" spans="1:19" ht="36">
      <c r="A171" s="191"/>
      <c r="B171" s="209"/>
      <c r="C171" s="191"/>
      <c r="D171" s="208"/>
      <c r="E171" s="16" t="s">
        <v>255</v>
      </c>
      <c r="F171" s="191"/>
      <c r="G171" s="191"/>
      <c r="H171" s="191"/>
      <c r="I171" s="191"/>
      <c r="J171" s="191"/>
      <c r="K171" s="191"/>
      <c r="L171" s="191"/>
      <c r="M171" s="191"/>
      <c r="N171" s="191"/>
      <c r="O171" s="191"/>
      <c r="P171" s="228"/>
      <c r="Q171" s="228"/>
      <c r="R171" s="228"/>
      <c r="S171" s="181"/>
    </row>
    <row r="172" spans="1:19" ht="36">
      <c r="A172" s="191"/>
      <c r="B172" s="209"/>
      <c r="C172" s="191"/>
      <c r="D172" s="208"/>
      <c r="E172" s="17" t="s">
        <v>256</v>
      </c>
      <c r="F172" s="191"/>
      <c r="G172" s="191"/>
      <c r="H172" s="191"/>
      <c r="I172" s="191"/>
      <c r="J172" s="191"/>
      <c r="K172" s="191"/>
      <c r="L172" s="191"/>
      <c r="M172" s="191"/>
      <c r="N172" s="191"/>
      <c r="O172" s="191"/>
      <c r="P172" s="228"/>
      <c r="Q172" s="228"/>
      <c r="R172" s="228"/>
      <c r="S172" s="182"/>
    </row>
    <row r="173" spans="1:19" ht="12">
      <c r="A173" s="191"/>
      <c r="B173" s="209" t="s">
        <v>100</v>
      </c>
      <c r="C173" s="191" t="s">
        <v>268</v>
      </c>
      <c r="D173" s="208" t="s">
        <v>264</v>
      </c>
      <c r="E173" s="15" t="s">
        <v>89</v>
      </c>
      <c r="F173" s="191" t="s">
        <v>264</v>
      </c>
      <c r="G173" s="191" t="s">
        <v>264</v>
      </c>
      <c r="H173" s="191" t="s">
        <v>264</v>
      </c>
      <c r="I173" s="191" t="s">
        <v>264</v>
      </c>
      <c r="J173" s="191" t="s">
        <v>264</v>
      </c>
      <c r="K173" s="191" t="s">
        <v>264</v>
      </c>
      <c r="L173" s="191" t="s">
        <v>264</v>
      </c>
      <c r="M173" s="191">
        <v>80</v>
      </c>
      <c r="N173" s="191">
        <v>85</v>
      </c>
      <c r="O173" s="191">
        <v>90</v>
      </c>
      <c r="P173" s="228">
        <v>95</v>
      </c>
      <c r="Q173" s="228">
        <v>95</v>
      </c>
      <c r="R173" s="228">
        <v>95</v>
      </c>
      <c r="S173" s="180" t="s">
        <v>264</v>
      </c>
    </row>
    <row r="174" spans="1:19" ht="24">
      <c r="A174" s="191"/>
      <c r="B174" s="209"/>
      <c r="C174" s="191"/>
      <c r="D174" s="208"/>
      <c r="E174" s="16" t="s">
        <v>257</v>
      </c>
      <c r="F174" s="191"/>
      <c r="G174" s="191"/>
      <c r="H174" s="191"/>
      <c r="I174" s="191"/>
      <c r="J174" s="191"/>
      <c r="K174" s="191"/>
      <c r="L174" s="191"/>
      <c r="M174" s="191"/>
      <c r="N174" s="191"/>
      <c r="O174" s="191"/>
      <c r="P174" s="228"/>
      <c r="Q174" s="228"/>
      <c r="R174" s="228"/>
      <c r="S174" s="181"/>
    </row>
    <row r="175" spans="1:19" ht="24">
      <c r="A175" s="191"/>
      <c r="B175" s="209"/>
      <c r="C175" s="191"/>
      <c r="D175" s="208"/>
      <c r="E175" s="17" t="s">
        <v>258</v>
      </c>
      <c r="F175" s="191"/>
      <c r="G175" s="191"/>
      <c r="H175" s="191"/>
      <c r="I175" s="191"/>
      <c r="J175" s="191"/>
      <c r="K175" s="191"/>
      <c r="L175" s="191"/>
      <c r="M175" s="191"/>
      <c r="N175" s="191"/>
      <c r="O175" s="191"/>
      <c r="P175" s="228"/>
      <c r="Q175" s="228"/>
      <c r="R175" s="228"/>
      <c r="S175" s="182"/>
    </row>
    <row r="176" spans="1:19" s="25" customFormat="1" ht="12">
      <c r="A176" s="180"/>
      <c r="B176" s="209" t="s">
        <v>96</v>
      </c>
      <c r="C176" s="180" t="s">
        <v>268</v>
      </c>
      <c r="D176" s="180" t="s">
        <v>264</v>
      </c>
      <c r="E176" s="15" t="s">
        <v>89</v>
      </c>
      <c r="F176" s="191" t="s">
        <v>264</v>
      </c>
      <c r="G176" s="180" t="s">
        <v>264</v>
      </c>
      <c r="H176" s="180" t="s">
        <v>264</v>
      </c>
      <c r="I176" s="180" t="s">
        <v>264</v>
      </c>
      <c r="J176" s="180" t="s">
        <v>264</v>
      </c>
      <c r="K176" s="180" t="s">
        <v>264</v>
      </c>
      <c r="L176" s="180" t="s">
        <v>264</v>
      </c>
      <c r="M176" s="180">
        <v>80</v>
      </c>
      <c r="N176" s="180">
        <v>85</v>
      </c>
      <c r="O176" s="180">
        <v>90</v>
      </c>
      <c r="P176" s="194">
        <v>95</v>
      </c>
      <c r="Q176" s="194">
        <v>95</v>
      </c>
      <c r="R176" s="194">
        <v>95</v>
      </c>
      <c r="S176" s="180" t="s">
        <v>264</v>
      </c>
    </row>
    <row r="177" spans="1:19" s="25" customFormat="1" ht="12">
      <c r="A177" s="181"/>
      <c r="B177" s="209"/>
      <c r="C177" s="181"/>
      <c r="D177" s="181"/>
      <c r="E177" s="16" t="s">
        <v>197</v>
      </c>
      <c r="F177" s="191"/>
      <c r="G177" s="181"/>
      <c r="H177" s="181"/>
      <c r="I177" s="181"/>
      <c r="J177" s="181"/>
      <c r="K177" s="181"/>
      <c r="L177" s="181"/>
      <c r="M177" s="181"/>
      <c r="N177" s="181"/>
      <c r="O177" s="181"/>
      <c r="P177" s="195"/>
      <c r="Q177" s="195"/>
      <c r="R177" s="195"/>
      <c r="S177" s="181"/>
    </row>
    <row r="178" spans="1:19" s="25" customFormat="1" ht="24">
      <c r="A178" s="182"/>
      <c r="B178" s="209"/>
      <c r="C178" s="182"/>
      <c r="D178" s="182"/>
      <c r="E178" s="17" t="s">
        <v>198</v>
      </c>
      <c r="F178" s="191"/>
      <c r="G178" s="182"/>
      <c r="H178" s="182"/>
      <c r="I178" s="182"/>
      <c r="J178" s="182"/>
      <c r="K178" s="182"/>
      <c r="L178" s="182"/>
      <c r="M178" s="182"/>
      <c r="N178" s="182"/>
      <c r="O178" s="182"/>
      <c r="P178" s="196"/>
      <c r="Q178" s="196"/>
      <c r="R178" s="196"/>
      <c r="S178" s="182"/>
    </row>
    <row r="179" spans="1:19" s="25" customFormat="1" ht="12">
      <c r="A179" s="180"/>
      <c r="B179" s="209" t="s">
        <v>216</v>
      </c>
      <c r="C179" s="180" t="s">
        <v>268</v>
      </c>
      <c r="D179" s="180" t="s">
        <v>264</v>
      </c>
      <c r="E179" s="15" t="s">
        <v>89</v>
      </c>
      <c r="F179" s="191" t="s">
        <v>264</v>
      </c>
      <c r="G179" s="180" t="s">
        <v>264</v>
      </c>
      <c r="H179" s="180" t="s">
        <v>264</v>
      </c>
      <c r="I179" s="180" t="s">
        <v>264</v>
      </c>
      <c r="J179" s="180" t="s">
        <v>264</v>
      </c>
      <c r="K179" s="180" t="s">
        <v>264</v>
      </c>
      <c r="L179" s="180" t="s">
        <v>264</v>
      </c>
      <c r="M179" s="180">
        <v>80</v>
      </c>
      <c r="N179" s="180">
        <v>80</v>
      </c>
      <c r="O179" s="180">
        <v>85</v>
      </c>
      <c r="P179" s="194">
        <v>85</v>
      </c>
      <c r="Q179" s="194">
        <v>85</v>
      </c>
      <c r="R179" s="194">
        <v>85</v>
      </c>
      <c r="S179" s="180" t="s">
        <v>264</v>
      </c>
    </row>
    <row r="180" spans="1:19" s="25" customFormat="1" ht="24">
      <c r="A180" s="181"/>
      <c r="B180" s="209"/>
      <c r="C180" s="181"/>
      <c r="D180" s="181"/>
      <c r="E180" s="16" t="s">
        <v>199</v>
      </c>
      <c r="F180" s="191"/>
      <c r="G180" s="181"/>
      <c r="H180" s="181"/>
      <c r="I180" s="181"/>
      <c r="J180" s="181"/>
      <c r="K180" s="181"/>
      <c r="L180" s="181"/>
      <c r="M180" s="181"/>
      <c r="N180" s="181"/>
      <c r="O180" s="181"/>
      <c r="P180" s="195"/>
      <c r="Q180" s="195"/>
      <c r="R180" s="195"/>
      <c r="S180" s="181"/>
    </row>
    <row r="181" spans="1:19" s="25" customFormat="1" ht="24">
      <c r="A181" s="182"/>
      <c r="B181" s="209"/>
      <c r="C181" s="182"/>
      <c r="D181" s="182"/>
      <c r="E181" s="17" t="s">
        <v>200</v>
      </c>
      <c r="F181" s="191"/>
      <c r="G181" s="182"/>
      <c r="H181" s="182"/>
      <c r="I181" s="182"/>
      <c r="J181" s="182"/>
      <c r="K181" s="182"/>
      <c r="L181" s="182"/>
      <c r="M181" s="182"/>
      <c r="N181" s="182"/>
      <c r="O181" s="182"/>
      <c r="P181" s="196"/>
      <c r="Q181" s="196"/>
      <c r="R181" s="196"/>
      <c r="S181" s="182"/>
    </row>
    <row r="182" spans="1:19" s="25" customFormat="1" ht="12">
      <c r="A182" s="180"/>
      <c r="B182" s="209" t="s">
        <v>217</v>
      </c>
      <c r="C182" s="180" t="s">
        <v>268</v>
      </c>
      <c r="D182" s="180" t="s">
        <v>264</v>
      </c>
      <c r="E182" s="15" t="s">
        <v>89</v>
      </c>
      <c r="F182" s="191" t="s">
        <v>264</v>
      </c>
      <c r="G182" s="180" t="s">
        <v>264</v>
      </c>
      <c r="H182" s="180" t="s">
        <v>264</v>
      </c>
      <c r="I182" s="180" t="s">
        <v>264</v>
      </c>
      <c r="J182" s="180" t="s">
        <v>264</v>
      </c>
      <c r="K182" s="180" t="s">
        <v>264</v>
      </c>
      <c r="L182" s="180" t="s">
        <v>264</v>
      </c>
      <c r="M182" s="180">
        <v>100</v>
      </c>
      <c r="N182" s="180">
        <v>100</v>
      </c>
      <c r="O182" s="180">
        <v>100</v>
      </c>
      <c r="P182" s="194">
        <v>100</v>
      </c>
      <c r="Q182" s="194">
        <v>100</v>
      </c>
      <c r="R182" s="194">
        <v>100</v>
      </c>
      <c r="S182" s="180" t="s">
        <v>264</v>
      </c>
    </row>
    <row r="183" spans="1:19" s="25" customFormat="1" ht="24">
      <c r="A183" s="181"/>
      <c r="B183" s="209"/>
      <c r="C183" s="181"/>
      <c r="D183" s="181"/>
      <c r="E183" s="16" t="s">
        <v>201</v>
      </c>
      <c r="F183" s="191"/>
      <c r="G183" s="181"/>
      <c r="H183" s="181"/>
      <c r="I183" s="181"/>
      <c r="J183" s="181"/>
      <c r="K183" s="181"/>
      <c r="L183" s="181"/>
      <c r="M183" s="181"/>
      <c r="N183" s="181"/>
      <c r="O183" s="181"/>
      <c r="P183" s="195"/>
      <c r="Q183" s="195"/>
      <c r="R183" s="195"/>
      <c r="S183" s="181"/>
    </row>
    <row r="184" spans="1:19" s="25" customFormat="1" ht="24">
      <c r="A184" s="182"/>
      <c r="B184" s="209"/>
      <c r="C184" s="182"/>
      <c r="D184" s="182"/>
      <c r="E184" s="17" t="s">
        <v>202</v>
      </c>
      <c r="F184" s="191"/>
      <c r="G184" s="182"/>
      <c r="H184" s="182"/>
      <c r="I184" s="182"/>
      <c r="J184" s="182"/>
      <c r="K184" s="182"/>
      <c r="L184" s="182"/>
      <c r="M184" s="182"/>
      <c r="N184" s="182"/>
      <c r="O184" s="182"/>
      <c r="P184" s="196"/>
      <c r="Q184" s="196"/>
      <c r="R184" s="196"/>
      <c r="S184" s="182"/>
    </row>
    <row r="185" spans="1:19" s="25" customFormat="1" ht="12">
      <c r="A185" s="180"/>
      <c r="B185" s="209" t="s">
        <v>97</v>
      </c>
      <c r="C185" s="180" t="s">
        <v>268</v>
      </c>
      <c r="D185" s="202" t="s">
        <v>264</v>
      </c>
      <c r="E185" s="15" t="s">
        <v>89</v>
      </c>
      <c r="F185" s="191" t="s">
        <v>264</v>
      </c>
      <c r="G185" s="180" t="s">
        <v>264</v>
      </c>
      <c r="H185" s="180" t="s">
        <v>264</v>
      </c>
      <c r="I185" s="180" t="s">
        <v>264</v>
      </c>
      <c r="J185" s="180" t="s">
        <v>264</v>
      </c>
      <c r="K185" s="180" t="s">
        <v>264</v>
      </c>
      <c r="L185" s="180" t="s">
        <v>264</v>
      </c>
      <c r="M185" s="180">
        <v>90</v>
      </c>
      <c r="N185" s="180">
        <v>90</v>
      </c>
      <c r="O185" s="180">
        <v>95</v>
      </c>
      <c r="P185" s="194">
        <v>95</v>
      </c>
      <c r="Q185" s="194">
        <v>95</v>
      </c>
      <c r="R185" s="194">
        <v>95</v>
      </c>
      <c r="S185" s="180" t="s">
        <v>264</v>
      </c>
    </row>
    <row r="186" spans="1:19" s="25" customFormat="1" ht="25.5" customHeight="1">
      <c r="A186" s="181"/>
      <c r="B186" s="209"/>
      <c r="C186" s="181"/>
      <c r="D186" s="203"/>
      <c r="E186" s="16" t="s">
        <v>203</v>
      </c>
      <c r="F186" s="191"/>
      <c r="G186" s="181"/>
      <c r="H186" s="181"/>
      <c r="I186" s="181"/>
      <c r="J186" s="181"/>
      <c r="K186" s="181"/>
      <c r="L186" s="181"/>
      <c r="M186" s="181"/>
      <c r="N186" s="181"/>
      <c r="O186" s="181"/>
      <c r="P186" s="195"/>
      <c r="Q186" s="195"/>
      <c r="R186" s="195"/>
      <c r="S186" s="181"/>
    </row>
    <row r="187" spans="1:19" s="25" customFormat="1" ht="24">
      <c r="A187" s="182"/>
      <c r="B187" s="209"/>
      <c r="C187" s="182"/>
      <c r="D187" s="204"/>
      <c r="E187" s="16" t="s">
        <v>204</v>
      </c>
      <c r="F187" s="191"/>
      <c r="G187" s="182"/>
      <c r="H187" s="182"/>
      <c r="I187" s="182"/>
      <c r="J187" s="182"/>
      <c r="K187" s="182"/>
      <c r="L187" s="182"/>
      <c r="M187" s="182"/>
      <c r="N187" s="182"/>
      <c r="O187" s="182"/>
      <c r="P187" s="196"/>
      <c r="Q187" s="196"/>
      <c r="R187" s="196"/>
      <c r="S187" s="182"/>
    </row>
    <row r="188" spans="1:19" ht="12">
      <c r="A188" s="191"/>
      <c r="B188" s="209" t="s">
        <v>213</v>
      </c>
      <c r="C188" s="191" t="s">
        <v>268</v>
      </c>
      <c r="D188" s="208" t="s">
        <v>264</v>
      </c>
      <c r="E188" s="15" t="s">
        <v>166</v>
      </c>
      <c r="F188" s="191" t="s">
        <v>264</v>
      </c>
      <c r="G188" s="191" t="s">
        <v>264</v>
      </c>
      <c r="H188" s="191" t="s">
        <v>264</v>
      </c>
      <c r="I188" s="191" t="s">
        <v>264</v>
      </c>
      <c r="J188" s="191" t="s">
        <v>264</v>
      </c>
      <c r="K188" s="186">
        <v>39</v>
      </c>
      <c r="L188" s="186">
        <v>40</v>
      </c>
      <c r="M188" s="186">
        <v>40</v>
      </c>
      <c r="N188" s="186">
        <v>40</v>
      </c>
      <c r="O188" s="186">
        <v>40</v>
      </c>
      <c r="P188" s="187">
        <v>40</v>
      </c>
      <c r="Q188" s="187">
        <v>40</v>
      </c>
      <c r="R188" s="187">
        <v>40</v>
      </c>
      <c r="S188" s="177" t="s">
        <v>264</v>
      </c>
    </row>
    <row r="189" spans="1:19" ht="74.25" customHeight="1">
      <c r="A189" s="191"/>
      <c r="B189" s="209"/>
      <c r="C189" s="191"/>
      <c r="D189" s="208"/>
      <c r="E189" s="16" t="s">
        <v>214</v>
      </c>
      <c r="F189" s="191"/>
      <c r="G189" s="191"/>
      <c r="H189" s="191"/>
      <c r="I189" s="191"/>
      <c r="J189" s="191"/>
      <c r="K189" s="186"/>
      <c r="L189" s="186"/>
      <c r="M189" s="186"/>
      <c r="N189" s="186"/>
      <c r="O189" s="186"/>
      <c r="P189" s="187"/>
      <c r="Q189" s="187"/>
      <c r="R189" s="187"/>
      <c r="S189" s="178"/>
    </row>
    <row r="190" spans="1:19" ht="63" customHeight="1">
      <c r="A190" s="191"/>
      <c r="B190" s="209"/>
      <c r="C190" s="191"/>
      <c r="D190" s="208"/>
      <c r="E190" s="16" t="s">
        <v>215</v>
      </c>
      <c r="F190" s="191"/>
      <c r="G190" s="191"/>
      <c r="H190" s="191"/>
      <c r="I190" s="191"/>
      <c r="J190" s="191"/>
      <c r="K190" s="186"/>
      <c r="L190" s="186"/>
      <c r="M190" s="186"/>
      <c r="N190" s="186"/>
      <c r="O190" s="186"/>
      <c r="P190" s="187"/>
      <c r="Q190" s="187"/>
      <c r="R190" s="187"/>
      <c r="S190" s="179"/>
    </row>
    <row r="191" spans="1:19" ht="12.75" customHeight="1">
      <c r="A191" s="180"/>
      <c r="B191" s="225" t="s">
        <v>80</v>
      </c>
      <c r="C191" s="180" t="s">
        <v>268</v>
      </c>
      <c r="D191" s="202" t="s">
        <v>264</v>
      </c>
      <c r="E191" s="15" t="s">
        <v>57</v>
      </c>
      <c r="F191" s="188" t="s">
        <v>264</v>
      </c>
      <c r="G191" s="180" t="s">
        <v>264</v>
      </c>
      <c r="H191" s="180" t="s">
        <v>264</v>
      </c>
      <c r="I191" s="180" t="s">
        <v>264</v>
      </c>
      <c r="J191" s="180" t="s">
        <v>264</v>
      </c>
      <c r="K191" s="177">
        <v>80</v>
      </c>
      <c r="L191" s="177">
        <v>80</v>
      </c>
      <c r="M191" s="177">
        <v>80</v>
      </c>
      <c r="N191" s="177">
        <v>80</v>
      </c>
      <c r="O191" s="177">
        <v>80</v>
      </c>
      <c r="P191" s="183">
        <v>80</v>
      </c>
      <c r="Q191" s="183">
        <v>80</v>
      </c>
      <c r="R191" s="183">
        <v>80</v>
      </c>
      <c r="S191" s="177" t="s">
        <v>264</v>
      </c>
    </row>
    <row r="192" spans="1:19" ht="53.25" customHeight="1">
      <c r="A192" s="181"/>
      <c r="B192" s="226"/>
      <c r="C192" s="181"/>
      <c r="D192" s="203"/>
      <c r="E192" s="16" t="s">
        <v>60</v>
      </c>
      <c r="F192" s="189"/>
      <c r="G192" s="181"/>
      <c r="H192" s="181"/>
      <c r="I192" s="181"/>
      <c r="J192" s="181"/>
      <c r="K192" s="178"/>
      <c r="L192" s="178"/>
      <c r="M192" s="178"/>
      <c r="N192" s="178"/>
      <c r="O192" s="178"/>
      <c r="P192" s="184"/>
      <c r="Q192" s="184"/>
      <c r="R192" s="184"/>
      <c r="S192" s="178"/>
    </row>
    <row r="193" spans="1:19" ht="51.75" customHeight="1">
      <c r="A193" s="182"/>
      <c r="B193" s="227"/>
      <c r="C193" s="182"/>
      <c r="D193" s="204"/>
      <c r="E193" s="16" t="s">
        <v>61</v>
      </c>
      <c r="F193" s="190"/>
      <c r="G193" s="182"/>
      <c r="H193" s="182"/>
      <c r="I193" s="182"/>
      <c r="J193" s="182"/>
      <c r="K193" s="179"/>
      <c r="L193" s="179"/>
      <c r="M193" s="179"/>
      <c r="N193" s="179"/>
      <c r="O193" s="179"/>
      <c r="P193" s="185"/>
      <c r="Q193" s="185"/>
      <c r="R193" s="185"/>
      <c r="S193" s="179"/>
    </row>
    <row r="194" spans="1:19" ht="12.75" customHeight="1">
      <c r="A194" s="180"/>
      <c r="B194" s="225" t="s">
        <v>164</v>
      </c>
      <c r="C194" s="180" t="s">
        <v>268</v>
      </c>
      <c r="D194" s="202" t="s">
        <v>264</v>
      </c>
      <c r="E194" s="15" t="s">
        <v>166</v>
      </c>
      <c r="F194" s="180" t="s">
        <v>264</v>
      </c>
      <c r="G194" s="180" t="s">
        <v>264</v>
      </c>
      <c r="H194" s="180" t="s">
        <v>264</v>
      </c>
      <c r="I194" s="180" t="s">
        <v>264</v>
      </c>
      <c r="J194" s="180" t="s">
        <v>264</v>
      </c>
      <c r="K194" s="177">
        <v>100</v>
      </c>
      <c r="L194" s="177">
        <v>100</v>
      </c>
      <c r="M194" s="177">
        <v>100</v>
      </c>
      <c r="N194" s="177">
        <v>100</v>
      </c>
      <c r="O194" s="177">
        <v>100</v>
      </c>
      <c r="P194" s="183">
        <v>100</v>
      </c>
      <c r="Q194" s="183">
        <v>100</v>
      </c>
      <c r="R194" s="183">
        <v>100</v>
      </c>
      <c r="S194" s="180" t="s">
        <v>264</v>
      </c>
    </row>
    <row r="195" spans="1:19" ht="51.75" customHeight="1">
      <c r="A195" s="181"/>
      <c r="B195" s="226"/>
      <c r="C195" s="181"/>
      <c r="D195" s="203"/>
      <c r="E195" s="16" t="s">
        <v>62</v>
      </c>
      <c r="F195" s="181"/>
      <c r="G195" s="181"/>
      <c r="H195" s="181"/>
      <c r="I195" s="181"/>
      <c r="J195" s="181"/>
      <c r="K195" s="178"/>
      <c r="L195" s="178"/>
      <c r="M195" s="178"/>
      <c r="N195" s="178"/>
      <c r="O195" s="178"/>
      <c r="P195" s="184"/>
      <c r="Q195" s="184"/>
      <c r="R195" s="184"/>
      <c r="S195" s="181"/>
    </row>
    <row r="196" spans="1:19" ht="39" customHeight="1">
      <c r="A196" s="182"/>
      <c r="B196" s="227"/>
      <c r="C196" s="182"/>
      <c r="D196" s="204"/>
      <c r="E196" s="17" t="s">
        <v>63</v>
      </c>
      <c r="F196" s="182"/>
      <c r="G196" s="182"/>
      <c r="H196" s="182"/>
      <c r="I196" s="182"/>
      <c r="J196" s="182"/>
      <c r="K196" s="179"/>
      <c r="L196" s="179"/>
      <c r="M196" s="179"/>
      <c r="N196" s="179"/>
      <c r="O196" s="179"/>
      <c r="P196" s="185"/>
      <c r="Q196" s="185"/>
      <c r="R196" s="185"/>
      <c r="S196" s="182"/>
    </row>
    <row r="197" spans="1:19" ht="43.5" customHeight="1">
      <c r="A197" s="6" t="s">
        <v>181</v>
      </c>
      <c r="B197" s="37" t="s">
        <v>182</v>
      </c>
      <c r="C197" s="6" t="s">
        <v>76</v>
      </c>
      <c r="D197" s="6" t="s">
        <v>264</v>
      </c>
      <c r="E197" s="17" t="s">
        <v>264</v>
      </c>
      <c r="F197" s="6" t="s">
        <v>264</v>
      </c>
      <c r="G197" s="6" t="s">
        <v>212</v>
      </c>
      <c r="H197" s="6" t="s">
        <v>264</v>
      </c>
      <c r="I197" s="6" t="s">
        <v>264</v>
      </c>
      <c r="J197" s="6" t="s">
        <v>264</v>
      </c>
      <c r="K197" s="6" t="s">
        <v>264</v>
      </c>
      <c r="L197" s="6" t="s">
        <v>264</v>
      </c>
      <c r="M197" s="6" t="s">
        <v>264</v>
      </c>
      <c r="N197" s="6" t="s">
        <v>264</v>
      </c>
      <c r="O197" s="38">
        <f>O198+O199+O200</f>
        <v>127.86</v>
      </c>
      <c r="P197" s="60">
        <f>P198+P199</f>
        <v>0</v>
      </c>
      <c r="Q197" s="60">
        <f>Q198+Q199</f>
        <v>0</v>
      </c>
      <c r="R197" s="60">
        <f>R198+R199</f>
        <v>0</v>
      </c>
      <c r="S197" s="30">
        <f>S198+S199</f>
        <v>127.1</v>
      </c>
    </row>
    <row r="198" spans="1:19" ht="27.75" customHeight="1">
      <c r="A198" s="6"/>
      <c r="B198" s="37" t="s">
        <v>184</v>
      </c>
      <c r="C198" s="6" t="s">
        <v>76</v>
      </c>
      <c r="D198" s="6" t="s">
        <v>264</v>
      </c>
      <c r="E198" s="6" t="s">
        <v>264</v>
      </c>
      <c r="F198" s="6" t="s">
        <v>264</v>
      </c>
      <c r="G198" s="6" t="s">
        <v>186</v>
      </c>
      <c r="H198" s="24" t="s">
        <v>79</v>
      </c>
      <c r="I198" s="6" t="s">
        <v>188</v>
      </c>
      <c r="J198" s="6">
        <v>521</v>
      </c>
      <c r="K198" s="6" t="s">
        <v>264</v>
      </c>
      <c r="L198" s="6" t="s">
        <v>264</v>
      </c>
      <c r="M198" s="6" t="s">
        <v>264</v>
      </c>
      <c r="N198" s="6" t="s">
        <v>264</v>
      </c>
      <c r="O198" s="38">
        <v>119.5</v>
      </c>
      <c r="P198" s="61">
        <v>0</v>
      </c>
      <c r="Q198" s="61">
        <v>0</v>
      </c>
      <c r="R198" s="61">
        <v>0</v>
      </c>
      <c r="S198" s="30">
        <f>SUM(O198:Q198)</f>
        <v>119.5</v>
      </c>
    </row>
    <row r="199" spans="1:19" ht="24.75" customHeight="1">
      <c r="A199" s="6"/>
      <c r="B199" s="37" t="s">
        <v>185</v>
      </c>
      <c r="C199" s="6" t="s">
        <v>76</v>
      </c>
      <c r="D199" s="6" t="s">
        <v>264</v>
      </c>
      <c r="E199" s="6" t="s">
        <v>264</v>
      </c>
      <c r="F199" s="6" t="s">
        <v>264</v>
      </c>
      <c r="G199" s="6" t="s">
        <v>212</v>
      </c>
      <c r="H199" s="24" t="s">
        <v>79</v>
      </c>
      <c r="I199" s="6" t="s">
        <v>188</v>
      </c>
      <c r="J199" s="6">
        <v>521</v>
      </c>
      <c r="K199" s="6" t="s">
        <v>264</v>
      </c>
      <c r="L199" s="6" t="s">
        <v>264</v>
      </c>
      <c r="M199" s="6" t="s">
        <v>264</v>
      </c>
      <c r="N199" s="6" t="s">
        <v>264</v>
      </c>
      <c r="O199" s="38">
        <v>7.6</v>
      </c>
      <c r="P199" s="61">
        <v>0</v>
      </c>
      <c r="Q199" s="61">
        <v>0</v>
      </c>
      <c r="R199" s="61">
        <v>0</v>
      </c>
      <c r="S199" s="30">
        <f>SUM(O199:Q199)</f>
        <v>7.6</v>
      </c>
    </row>
    <row r="200" spans="1:19" ht="51.75" customHeight="1">
      <c r="A200" s="6"/>
      <c r="B200" s="37" t="s">
        <v>187</v>
      </c>
      <c r="C200" s="6" t="s">
        <v>76</v>
      </c>
      <c r="D200" s="6" t="s">
        <v>264</v>
      </c>
      <c r="E200" s="15" t="s">
        <v>264</v>
      </c>
      <c r="F200" s="6" t="s">
        <v>264</v>
      </c>
      <c r="G200" s="6" t="s">
        <v>189</v>
      </c>
      <c r="H200" s="24" t="s">
        <v>264</v>
      </c>
      <c r="I200" s="6" t="s">
        <v>264</v>
      </c>
      <c r="J200" s="6" t="s">
        <v>264</v>
      </c>
      <c r="K200" s="6" t="s">
        <v>264</v>
      </c>
      <c r="L200" s="6" t="s">
        <v>264</v>
      </c>
      <c r="M200" s="6" t="s">
        <v>264</v>
      </c>
      <c r="N200" s="6" t="s">
        <v>264</v>
      </c>
      <c r="O200" s="38">
        <v>0.76</v>
      </c>
      <c r="P200" s="61">
        <v>0</v>
      </c>
      <c r="Q200" s="61">
        <v>0</v>
      </c>
      <c r="R200" s="61">
        <v>0</v>
      </c>
      <c r="S200" s="30">
        <f>SUM(O200:Q200)</f>
        <v>0.76</v>
      </c>
    </row>
    <row r="201" spans="1:19" ht="12.75" customHeight="1">
      <c r="A201" s="180"/>
      <c r="B201" s="225" t="s">
        <v>183</v>
      </c>
      <c r="C201" s="180" t="s">
        <v>268</v>
      </c>
      <c r="D201" s="202"/>
      <c r="E201" s="15" t="s">
        <v>57</v>
      </c>
      <c r="F201" s="180" t="s">
        <v>264</v>
      </c>
      <c r="G201" s="180" t="s">
        <v>264</v>
      </c>
      <c r="H201" s="180" t="s">
        <v>264</v>
      </c>
      <c r="I201" s="180" t="s">
        <v>264</v>
      </c>
      <c r="J201" s="180" t="s">
        <v>264</v>
      </c>
      <c r="K201" s="180" t="s">
        <v>264</v>
      </c>
      <c r="L201" s="180" t="s">
        <v>264</v>
      </c>
      <c r="M201" s="180" t="s">
        <v>264</v>
      </c>
      <c r="N201" s="180" t="s">
        <v>264</v>
      </c>
      <c r="O201" s="177">
        <v>55</v>
      </c>
      <c r="P201" s="194" t="s">
        <v>264</v>
      </c>
      <c r="Q201" s="194" t="s">
        <v>264</v>
      </c>
      <c r="R201" s="194" t="s">
        <v>264</v>
      </c>
      <c r="S201" s="180" t="s">
        <v>264</v>
      </c>
    </row>
    <row r="202" spans="1:19" ht="48">
      <c r="A202" s="181"/>
      <c r="B202" s="226"/>
      <c r="C202" s="181"/>
      <c r="D202" s="203"/>
      <c r="E202" s="32" t="s">
        <v>282</v>
      </c>
      <c r="F202" s="181"/>
      <c r="G202" s="181"/>
      <c r="H202" s="181"/>
      <c r="I202" s="181"/>
      <c r="J202" s="181"/>
      <c r="K202" s="181"/>
      <c r="L202" s="181"/>
      <c r="M202" s="181"/>
      <c r="N202" s="181"/>
      <c r="O202" s="178"/>
      <c r="P202" s="195"/>
      <c r="Q202" s="195"/>
      <c r="R202" s="195"/>
      <c r="S202" s="181"/>
    </row>
    <row r="203" spans="1:19" ht="36.75" customHeight="1">
      <c r="A203" s="182"/>
      <c r="B203" s="227"/>
      <c r="C203" s="182"/>
      <c r="D203" s="204"/>
      <c r="E203" s="17" t="s">
        <v>283</v>
      </c>
      <c r="F203" s="182"/>
      <c r="G203" s="182"/>
      <c r="H203" s="182"/>
      <c r="I203" s="182"/>
      <c r="J203" s="182"/>
      <c r="K203" s="182"/>
      <c r="L203" s="182"/>
      <c r="M203" s="182"/>
      <c r="N203" s="182"/>
      <c r="O203" s="179"/>
      <c r="P203" s="196"/>
      <c r="Q203" s="196"/>
      <c r="R203" s="196"/>
      <c r="S203" s="182"/>
    </row>
    <row r="204" spans="1:19" ht="24">
      <c r="A204" s="6"/>
      <c r="B204" s="9" t="s">
        <v>126</v>
      </c>
      <c r="C204" s="6"/>
      <c r="D204" s="6" t="s">
        <v>264</v>
      </c>
      <c r="E204" s="17" t="s">
        <v>264</v>
      </c>
      <c r="F204" s="6" t="s">
        <v>264</v>
      </c>
      <c r="G204" s="6" t="s">
        <v>212</v>
      </c>
      <c r="H204" s="6" t="s">
        <v>264</v>
      </c>
      <c r="I204" s="6" t="s">
        <v>264</v>
      </c>
      <c r="J204" s="6" t="s">
        <v>264</v>
      </c>
      <c r="K204" s="7" t="s">
        <v>264</v>
      </c>
      <c r="L204" s="7" t="s">
        <v>264</v>
      </c>
      <c r="M204" s="7" t="s">
        <v>264</v>
      </c>
      <c r="N204" s="7" t="s">
        <v>264</v>
      </c>
      <c r="O204" s="7" t="s">
        <v>264</v>
      </c>
      <c r="P204" s="55" t="s">
        <v>264</v>
      </c>
      <c r="Q204" s="55" t="s">
        <v>264</v>
      </c>
      <c r="R204" s="55" t="s">
        <v>264</v>
      </c>
      <c r="S204" s="7" t="s">
        <v>264</v>
      </c>
    </row>
    <row r="205" spans="1:20" s="14" customFormat="1" ht="36">
      <c r="A205" s="11" t="s">
        <v>125</v>
      </c>
      <c r="B205" s="9" t="s">
        <v>11</v>
      </c>
      <c r="C205" s="11"/>
      <c r="D205" s="11">
        <v>1</v>
      </c>
      <c r="E205" s="11" t="s">
        <v>264</v>
      </c>
      <c r="F205" s="11" t="s">
        <v>286</v>
      </c>
      <c r="G205" s="11" t="s">
        <v>212</v>
      </c>
      <c r="H205" s="11" t="s">
        <v>264</v>
      </c>
      <c r="I205" s="11" t="s">
        <v>264</v>
      </c>
      <c r="J205" s="11" t="s">
        <v>264</v>
      </c>
      <c r="K205" s="13">
        <f aca="true" t="shared" si="10" ref="K205:R205">K210+K239</f>
        <v>48588.7</v>
      </c>
      <c r="L205" s="13">
        <f t="shared" si="10"/>
        <v>60649.350000000006</v>
      </c>
      <c r="M205" s="13">
        <f t="shared" si="10"/>
        <v>59305</v>
      </c>
      <c r="N205" s="13">
        <f>N210+N239</f>
        <v>63353.299999999996</v>
      </c>
      <c r="O205" s="13">
        <f>O210+O239</f>
        <v>73245.20000000001</v>
      </c>
      <c r="P205" s="57">
        <f t="shared" si="10"/>
        <v>70704.9</v>
      </c>
      <c r="Q205" s="57">
        <f t="shared" si="10"/>
        <v>70801.20000000001</v>
      </c>
      <c r="R205" s="57">
        <f t="shared" si="10"/>
        <v>104687.67799999999</v>
      </c>
      <c r="S205" s="13">
        <f>S210+S239</f>
        <v>551335.328</v>
      </c>
      <c r="T205" s="18"/>
    </row>
    <row r="206" spans="1:19" ht="12">
      <c r="A206" s="6"/>
      <c r="B206" s="19" t="s">
        <v>185</v>
      </c>
      <c r="C206" s="6" t="s">
        <v>76</v>
      </c>
      <c r="D206" s="6" t="s">
        <v>264</v>
      </c>
      <c r="E206" s="15" t="s">
        <v>264</v>
      </c>
      <c r="F206" s="6" t="s">
        <v>264</v>
      </c>
      <c r="G206" s="6" t="s">
        <v>212</v>
      </c>
      <c r="H206" s="6" t="s">
        <v>264</v>
      </c>
      <c r="I206" s="6" t="s">
        <v>264</v>
      </c>
      <c r="J206" s="6" t="s">
        <v>264</v>
      </c>
      <c r="K206" s="13">
        <f aca="true" t="shared" si="11" ref="K206:R206">K205</f>
        <v>48588.7</v>
      </c>
      <c r="L206" s="13">
        <f t="shared" si="11"/>
        <v>60649.350000000006</v>
      </c>
      <c r="M206" s="13">
        <f t="shared" si="11"/>
        <v>59305</v>
      </c>
      <c r="N206" s="13">
        <f>N205</f>
        <v>63353.299999999996</v>
      </c>
      <c r="O206" s="13">
        <f t="shared" si="11"/>
        <v>73245.20000000001</v>
      </c>
      <c r="P206" s="57">
        <f t="shared" si="11"/>
        <v>70704.9</v>
      </c>
      <c r="Q206" s="57">
        <f t="shared" si="11"/>
        <v>70801.20000000001</v>
      </c>
      <c r="R206" s="57">
        <f t="shared" si="11"/>
        <v>104687.67799999999</v>
      </c>
      <c r="S206" s="13">
        <f>S205</f>
        <v>551335.328</v>
      </c>
    </row>
    <row r="207" spans="1:19" ht="12.75" customHeight="1">
      <c r="A207" s="180"/>
      <c r="B207" s="198" t="s">
        <v>130</v>
      </c>
      <c r="C207" s="180" t="s">
        <v>268</v>
      </c>
      <c r="D207" s="202" t="s">
        <v>264</v>
      </c>
      <c r="E207" s="15" t="s">
        <v>166</v>
      </c>
      <c r="F207" s="188" t="s">
        <v>264</v>
      </c>
      <c r="G207" s="180" t="s">
        <v>264</v>
      </c>
      <c r="H207" s="180" t="s">
        <v>264</v>
      </c>
      <c r="I207" s="180" t="s">
        <v>264</v>
      </c>
      <c r="J207" s="180" t="s">
        <v>264</v>
      </c>
      <c r="K207" s="180">
        <v>100</v>
      </c>
      <c r="L207" s="180">
        <v>100</v>
      </c>
      <c r="M207" s="180">
        <v>100</v>
      </c>
      <c r="N207" s="180">
        <v>100</v>
      </c>
      <c r="O207" s="180">
        <v>100</v>
      </c>
      <c r="P207" s="194">
        <v>100</v>
      </c>
      <c r="Q207" s="194">
        <v>100</v>
      </c>
      <c r="R207" s="194">
        <v>100</v>
      </c>
      <c r="S207" s="177" t="s">
        <v>264</v>
      </c>
    </row>
    <row r="208" spans="1:19" ht="12">
      <c r="A208" s="181"/>
      <c r="B208" s="199"/>
      <c r="C208" s="181"/>
      <c r="D208" s="203"/>
      <c r="E208" s="16" t="s">
        <v>64</v>
      </c>
      <c r="F208" s="189"/>
      <c r="G208" s="181"/>
      <c r="H208" s="181"/>
      <c r="I208" s="181"/>
      <c r="J208" s="181"/>
      <c r="K208" s="181"/>
      <c r="L208" s="181"/>
      <c r="M208" s="181"/>
      <c r="N208" s="181"/>
      <c r="O208" s="181"/>
      <c r="P208" s="195"/>
      <c r="Q208" s="195"/>
      <c r="R208" s="195"/>
      <c r="S208" s="178"/>
    </row>
    <row r="209" spans="1:19" ht="12">
      <c r="A209" s="182"/>
      <c r="B209" s="200"/>
      <c r="C209" s="182"/>
      <c r="D209" s="204"/>
      <c r="E209" s="17" t="s">
        <v>65</v>
      </c>
      <c r="F209" s="190"/>
      <c r="G209" s="182"/>
      <c r="H209" s="182"/>
      <c r="I209" s="182"/>
      <c r="J209" s="182"/>
      <c r="K209" s="182"/>
      <c r="L209" s="182"/>
      <c r="M209" s="182"/>
      <c r="N209" s="182"/>
      <c r="O209" s="182"/>
      <c r="P209" s="196"/>
      <c r="Q209" s="196"/>
      <c r="R209" s="196"/>
      <c r="S209" s="179"/>
    </row>
    <row r="210" spans="1:20" s="14" customFormat="1" ht="51.75" customHeight="1">
      <c r="A210" s="11" t="s">
        <v>24</v>
      </c>
      <c r="B210" s="9" t="s">
        <v>25</v>
      </c>
      <c r="C210" s="11"/>
      <c r="D210" s="11">
        <v>0.6</v>
      </c>
      <c r="E210" s="39" t="s">
        <v>264</v>
      </c>
      <c r="F210" s="11" t="s">
        <v>286</v>
      </c>
      <c r="G210" s="11" t="s">
        <v>212</v>
      </c>
      <c r="H210" s="11" t="s">
        <v>264</v>
      </c>
      <c r="I210" s="11" t="s">
        <v>264</v>
      </c>
      <c r="J210" s="11" t="s">
        <v>264</v>
      </c>
      <c r="K210" s="13">
        <f>SUM(K215)</f>
        <v>48588.7</v>
      </c>
      <c r="L210" s="13">
        <f aca="true" t="shared" si="12" ref="L210:R210">SUM(L215)</f>
        <v>46199.4</v>
      </c>
      <c r="M210" s="13">
        <f t="shared" si="12"/>
        <v>43769.5</v>
      </c>
      <c r="N210" s="13">
        <f t="shared" si="12"/>
        <v>46452.7</v>
      </c>
      <c r="O210" s="13">
        <f>SUM(O215)</f>
        <v>49873.3</v>
      </c>
      <c r="P210" s="57">
        <f t="shared" si="12"/>
        <v>47856.4</v>
      </c>
      <c r="Q210" s="57">
        <f t="shared" si="12"/>
        <v>47974.90000000001</v>
      </c>
      <c r="R210" s="57">
        <f t="shared" si="12"/>
        <v>50632.027999999984</v>
      </c>
      <c r="S210" s="13">
        <f>SUM(S215)</f>
        <v>381346.92799999996</v>
      </c>
      <c r="T210" s="18"/>
    </row>
    <row r="211" spans="1:20" s="14" customFormat="1" ht="12.75" customHeight="1">
      <c r="A211" s="222"/>
      <c r="B211" s="198" t="s">
        <v>124</v>
      </c>
      <c r="C211" s="180" t="s">
        <v>268</v>
      </c>
      <c r="D211" s="202" t="s">
        <v>264</v>
      </c>
      <c r="E211" s="15" t="s">
        <v>66</v>
      </c>
      <c r="F211" s="180" t="s">
        <v>264</v>
      </c>
      <c r="G211" s="180" t="s">
        <v>264</v>
      </c>
      <c r="H211" s="180" t="s">
        <v>264</v>
      </c>
      <c r="I211" s="180" t="s">
        <v>264</v>
      </c>
      <c r="J211" s="180" t="s">
        <v>264</v>
      </c>
      <c r="K211" s="218">
        <v>100</v>
      </c>
      <c r="L211" s="218">
        <v>97</v>
      </c>
      <c r="M211" s="218">
        <v>100</v>
      </c>
      <c r="N211" s="218">
        <v>100</v>
      </c>
      <c r="O211" s="218">
        <v>100</v>
      </c>
      <c r="P211" s="229">
        <v>100</v>
      </c>
      <c r="Q211" s="229">
        <v>100</v>
      </c>
      <c r="R211" s="229">
        <v>100</v>
      </c>
      <c r="S211" s="177" t="s">
        <v>264</v>
      </c>
      <c r="T211" s="18"/>
    </row>
    <row r="212" spans="1:20" s="14" customFormat="1" ht="12">
      <c r="A212" s="223"/>
      <c r="B212" s="199"/>
      <c r="C212" s="181"/>
      <c r="D212" s="203"/>
      <c r="E212" s="16" t="s">
        <v>67</v>
      </c>
      <c r="F212" s="181"/>
      <c r="G212" s="181"/>
      <c r="H212" s="181"/>
      <c r="I212" s="181"/>
      <c r="J212" s="181"/>
      <c r="K212" s="219"/>
      <c r="L212" s="219"/>
      <c r="M212" s="219"/>
      <c r="N212" s="219"/>
      <c r="O212" s="219"/>
      <c r="P212" s="230"/>
      <c r="Q212" s="230"/>
      <c r="R212" s="230"/>
      <c r="S212" s="178"/>
      <c r="T212" s="18"/>
    </row>
    <row r="213" spans="1:20" s="14" customFormat="1" ht="12">
      <c r="A213" s="223"/>
      <c r="B213" s="199"/>
      <c r="C213" s="181"/>
      <c r="D213" s="203"/>
      <c r="E213" s="16" t="s">
        <v>68</v>
      </c>
      <c r="F213" s="181"/>
      <c r="G213" s="181"/>
      <c r="H213" s="181"/>
      <c r="I213" s="181"/>
      <c r="J213" s="181"/>
      <c r="K213" s="219"/>
      <c r="L213" s="219"/>
      <c r="M213" s="219"/>
      <c r="N213" s="219"/>
      <c r="O213" s="219"/>
      <c r="P213" s="230"/>
      <c r="Q213" s="230"/>
      <c r="R213" s="230"/>
      <c r="S213" s="178"/>
      <c r="T213" s="18"/>
    </row>
    <row r="214" spans="1:19" ht="24">
      <c r="A214" s="224"/>
      <c r="B214" s="200"/>
      <c r="C214" s="182"/>
      <c r="D214" s="204"/>
      <c r="E214" s="17" t="s">
        <v>228</v>
      </c>
      <c r="F214" s="182"/>
      <c r="G214" s="182"/>
      <c r="H214" s="182"/>
      <c r="I214" s="182"/>
      <c r="J214" s="182"/>
      <c r="K214" s="220"/>
      <c r="L214" s="220"/>
      <c r="M214" s="220"/>
      <c r="N214" s="220"/>
      <c r="O214" s="220"/>
      <c r="P214" s="231"/>
      <c r="Q214" s="231"/>
      <c r="R214" s="231"/>
      <c r="S214" s="179"/>
    </row>
    <row r="215" spans="1:19" ht="24">
      <c r="A215" s="6"/>
      <c r="B215" s="19" t="s">
        <v>185</v>
      </c>
      <c r="C215" s="6" t="s">
        <v>266</v>
      </c>
      <c r="D215" s="6" t="s">
        <v>264</v>
      </c>
      <c r="E215" s="17" t="s">
        <v>264</v>
      </c>
      <c r="F215" s="6" t="s">
        <v>264</v>
      </c>
      <c r="G215" s="6" t="s">
        <v>212</v>
      </c>
      <c r="H215" s="6" t="s">
        <v>264</v>
      </c>
      <c r="I215" s="6" t="s">
        <v>264</v>
      </c>
      <c r="J215" s="6" t="s">
        <v>264</v>
      </c>
      <c r="K215" s="20">
        <v>48588.7</v>
      </c>
      <c r="L215" s="20">
        <v>46199.4</v>
      </c>
      <c r="M215" s="20">
        <v>43769.5</v>
      </c>
      <c r="N215" s="20">
        <f aca="true" t="shared" si="13" ref="N215:S215">N216</f>
        <v>46452.7</v>
      </c>
      <c r="O215" s="20">
        <f t="shared" si="13"/>
        <v>49873.3</v>
      </c>
      <c r="P215" s="59">
        <f t="shared" si="13"/>
        <v>47856.4</v>
      </c>
      <c r="Q215" s="59">
        <f t="shared" si="13"/>
        <v>47974.90000000001</v>
      </c>
      <c r="R215" s="59">
        <f t="shared" si="13"/>
        <v>50632.027999999984</v>
      </c>
      <c r="S215" s="20">
        <f t="shared" si="13"/>
        <v>381346.92799999996</v>
      </c>
    </row>
    <row r="216" spans="1:19" s="23" customFormat="1" ht="24">
      <c r="A216" s="6" t="s">
        <v>26</v>
      </c>
      <c r="B216" s="19" t="s">
        <v>69</v>
      </c>
      <c r="C216" s="30"/>
      <c r="D216" s="6" t="s">
        <v>264</v>
      </c>
      <c r="E216" s="6" t="s">
        <v>264</v>
      </c>
      <c r="F216" s="6" t="s">
        <v>264</v>
      </c>
      <c r="G216" s="6" t="s">
        <v>264</v>
      </c>
      <c r="H216" s="6" t="s">
        <v>264</v>
      </c>
      <c r="I216" s="6" t="s">
        <v>264</v>
      </c>
      <c r="J216" s="6" t="s">
        <v>264</v>
      </c>
      <c r="K216" s="40">
        <f>K224+K230</f>
        <v>48588.700000000004</v>
      </c>
      <c r="L216" s="40">
        <f aca="true" t="shared" si="14" ref="L216:R216">L224+L230</f>
        <v>46199.4</v>
      </c>
      <c r="M216" s="40">
        <f t="shared" si="14"/>
        <v>43769.5</v>
      </c>
      <c r="N216" s="40">
        <f t="shared" si="14"/>
        <v>46452.7</v>
      </c>
      <c r="O216" s="40">
        <f t="shared" si="14"/>
        <v>49873.3</v>
      </c>
      <c r="P216" s="62">
        <f t="shared" si="14"/>
        <v>47856.4</v>
      </c>
      <c r="Q216" s="62">
        <f t="shared" si="14"/>
        <v>47974.90000000001</v>
      </c>
      <c r="R216" s="62">
        <f t="shared" si="14"/>
        <v>50632.027999999984</v>
      </c>
      <c r="S216" s="40">
        <f>S224+S230</f>
        <v>381346.92799999996</v>
      </c>
    </row>
    <row r="217" spans="1:19" s="41" customFormat="1" ht="12">
      <c r="A217" s="180"/>
      <c r="B217" s="198" t="s">
        <v>185</v>
      </c>
      <c r="C217" s="180" t="s">
        <v>266</v>
      </c>
      <c r="D217" s="180" t="s">
        <v>264</v>
      </c>
      <c r="E217" s="180" t="s">
        <v>264</v>
      </c>
      <c r="F217" s="221" t="s">
        <v>286</v>
      </c>
      <c r="G217" s="191" t="s">
        <v>212</v>
      </c>
      <c r="H217" s="11" t="s">
        <v>264</v>
      </c>
      <c r="I217" s="11" t="s">
        <v>264</v>
      </c>
      <c r="J217" s="11" t="s">
        <v>264</v>
      </c>
      <c r="K217" s="13">
        <f>SUM(K224+K230)</f>
        <v>48588.700000000004</v>
      </c>
      <c r="L217" s="13">
        <f aca="true" t="shared" si="15" ref="L217:Q217">SUM(L224+L230)</f>
        <v>46199.4</v>
      </c>
      <c r="M217" s="13">
        <f>SUM(M224+M230)</f>
        <v>43769.5</v>
      </c>
      <c r="N217" s="13">
        <f>SUM(N224+N230)</f>
        <v>46452.7</v>
      </c>
      <c r="O217" s="13">
        <f t="shared" si="15"/>
        <v>49873.3</v>
      </c>
      <c r="P217" s="57">
        <f t="shared" si="15"/>
        <v>47856.4</v>
      </c>
      <c r="Q217" s="57">
        <f t="shared" si="15"/>
        <v>47974.90000000001</v>
      </c>
      <c r="R217" s="57">
        <f>SUM(R224+R230)</f>
        <v>50632.027999999984</v>
      </c>
      <c r="S217" s="13">
        <f aca="true" t="shared" si="16" ref="S217:S229">SUM(K217:R217)</f>
        <v>381346.928</v>
      </c>
    </row>
    <row r="218" spans="1:19" s="41" customFormat="1" ht="12">
      <c r="A218" s="181"/>
      <c r="B218" s="199"/>
      <c r="C218" s="181"/>
      <c r="D218" s="181"/>
      <c r="E218" s="181"/>
      <c r="F218" s="221"/>
      <c r="G218" s="191"/>
      <c r="H218" s="42">
        <v>113</v>
      </c>
      <c r="I218" s="6">
        <v>1020129400</v>
      </c>
      <c r="J218" s="6">
        <v>121</v>
      </c>
      <c r="K218" s="40">
        <v>35213.1</v>
      </c>
      <c r="L218" s="40">
        <v>33253.1</v>
      </c>
      <c r="M218" s="40">
        <v>31320</v>
      </c>
      <c r="N218" s="40">
        <v>33487</v>
      </c>
      <c r="O218" s="40">
        <v>34913.3</v>
      </c>
      <c r="P218" s="62">
        <v>33441</v>
      </c>
      <c r="Q218" s="62">
        <v>33378.4</v>
      </c>
      <c r="R218" s="62">
        <v>34842.09</v>
      </c>
      <c r="S218" s="40">
        <f t="shared" si="16"/>
        <v>269847.99</v>
      </c>
    </row>
    <row r="219" spans="1:19" s="41" customFormat="1" ht="12">
      <c r="A219" s="181"/>
      <c r="B219" s="199"/>
      <c r="C219" s="181"/>
      <c r="D219" s="181"/>
      <c r="E219" s="181"/>
      <c r="F219" s="221"/>
      <c r="G219" s="191"/>
      <c r="H219" s="42">
        <v>113</v>
      </c>
      <c r="I219" s="6">
        <v>1020129400</v>
      </c>
      <c r="J219" s="6">
        <v>129</v>
      </c>
      <c r="K219" s="40">
        <v>10166.12</v>
      </c>
      <c r="L219" s="40">
        <v>10042.5</v>
      </c>
      <c r="M219" s="40">
        <v>9269</v>
      </c>
      <c r="N219" s="40">
        <v>9375.4</v>
      </c>
      <c r="O219" s="40">
        <v>10543.7</v>
      </c>
      <c r="P219" s="62">
        <v>10099.1</v>
      </c>
      <c r="Q219" s="62">
        <v>10080.2</v>
      </c>
      <c r="R219" s="62">
        <v>10522.31</v>
      </c>
      <c r="S219" s="40">
        <f t="shared" si="16"/>
        <v>80098.33</v>
      </c>
    </row>
    <row r="220" spans="1:19" s="41" customFormat="1" ht="12">
      <c r="A220" s="181"/>
      <c r="B220" s="199"/>
      <c r="C220" s="181"/>
      <c r="D220" s="181"/>
      <c r="E220" s="181"/>
      <c r="F220" s="221"/>
      <c r="G220" s="191"/>
      <c r="H220" s="42">
        <v>113</v>
      </c>
      <c r="I220" s="6">
        <v>1020129400</v>
      </c>
      <c r="J220" s="6">
        <v>122</v>
      </c>
      <c r="K220" s="40">
        <v>804</v>
      </c>
      <c r="L220" s="40">
        <v>593.8</v>
      </c>
      <c r="M220" s="40">
        <v>565</v>
      </c>
      <c r="N220" s="40">
        <v>311</v>
      </c>
      <c r="O220" s="40">
        <v>700.5</v>
      </c>
      <c r="P220" s="62">
        <v>600.5</v>
      </c>
      <c r="Q220" s="62">
        <v>800.5</v>
      </c>
      <c r="R220" s="62">
        <v>1270.2</v>
      </c>
      <c r="S220" s="40">
        <f t="shared" si="16"/>
        <v>5645.5</v>
      </c>
    </row>
    <row r="221" spans="1:19" s="41" customFormat="1" ht="12">
      <c r="A221" s="181"/>
      <c r="B221" s="199"/>
      <c r="C221" s="181"/>
      <c r="D221" s="181"/>
      <c r="E221" s="181"/>
      <c r="F221" s="221"/>
      <c r="G221" s="191"/>
      <c r="H221" s="42">
        <v>113</v>
      </c>
      <c r="I221" s="6">
        <v>1020129400</v>
      </c>
      <c r="J221" s="6">
        <v>242</v>
      </c>
      <c r="K221" s="40">
        <v>413</v>
      </c>
      <c r="L221" s="40">
        <v>350</v>
      </c>
      <c r="M221" s="40">
        <v>360</v>
      </c>
      <c r="N221" s="40">
        <v>0</v>
      </c>
      <c r="O221" s="40">
        <v>290</v>
      </c>
      <c r="P221" s="62">
        <v>290</v>
      </c>
      <c r="Q221" s="62">
        <v>290</v>
      </c>
      <c r="R221" s="62">
        <v>313.664</v>
      </c>
      <c r="S221" s="40">
        <f t="shared" si="16"/>
        <v>2306.6639999999998</v>
      </c>
    </row>
    <row r="222" spans="1:19" s="41" customFormat="1" ht="12">
      <c r="A222" s="181"/>
      <c r="B222" s="199"/>
      <c r="C222" s="181"/>
      <c r="D222" s="181"/>
      <c r="E222" s="181"/>
      <c r="F222" s="221"/>
      <c r="G222" s="191"/>
      <c r="H222" s="42">
        <v>113</v>
      </c>
      <c r="I222" s="6">
        <v>1020129400</v>
      </c>
      <c r="J222" s="6">
        <v>244</v>
      </c>
      <c r="K222" s="40">
        <v>350</v>
      </c>
      <c r="L222" s="40">
        <v>427.3</v>
      </c>
      <c r="M222" s="40">
        <v>340</v>
      </c>
      <c r="N222" s="40">
        <v>653</v>
      </c>
      <c r="O222" s="40">
        <v>479.5</v>
      </c>
      <c r="P222" s="62">
        <v>479.5</v>
      </c>
      <c r="Q222" s="62">
        <v>479.5</v>
      </c>
      <c r="R222" s="62">
        <v>498.651</v>
      </c>
      <c r="S222" s="40">
        <f t="shared" si="16"/>
        <v>3707.451</v>
      </c>
    </row>
    <row r="223" spans="1:19" s="41" customFormat="1" ht="12">
      <c r="A223" s="181"/>
      <c r="B223" s="199"/>
      <c r="C223" s="181"/>
      <c r="D223" s="181"/>
      <c r="E223" s="181"/>
      <c r="F223" s="221"/>
      <c r="G223" s="191"/>
      <c r="H223" s="42">
        <v>113</v>
      </c>
      <c r="I223" s="6">
        <v>1020129400</v>
      </c>
      <c r="J223" s="6">
        <v>853</v>
      </c>
      <c r="K223" s="40">
        <v>0</v>
      </c>
      <c r="L223" s="40">
        <v>0</v>
      </c>
      <c r="M223" s="40">
        <v>65</v>
      </c>
      <c r="N223" s="40">
        <v>4.1</v>
      </c>
      <c r="O223" s="40">
        <v>0</v>
      </c>
      <c r="P223" s="62">
        <v>0</v>
      </c>
      <c r="Q223" s="62">
        <v>0</v>
      </c>
      <c r="R223" s="62">
        <v>0</v>
      </c>
      <c r="S223" s="40">
        <f t="shared" si="16"/>
        <v>69.1</v>
      </c>
    </row>
    <row r="224" spans="1:19" s="41" customFormat="1" ht="12">
      <c r="A224" s="181"/>
      <c r="B224" s="199"/>
      <c r="C224" s="181"/>
      <c r="D224" s="181"/>
      <c r="E224" s="181"/>
      <c r="F224" s="221"/>
      <c r="G224" s="191"/>
      <c r="H224" s="43">
        <v>113</v>
      </c>
      <c r="I224" s="11">
        <v>1020129400</v>
      </c>
      <c r="J224" s="44" t="s">
        <v>278</v>
      </c>
      <c r="K224" s="45">
        <f>K218+K220+K221+K222+K219</f>
        <v>46946.22</v>
      </c>
      <c r="L224" s="45">
        <f>L218+L220+L221+L222+L219</f>
        <v>44666.700000000004</v>
      </c>
      <c r="M224" s="45">
        <f aca="true" t="shared" si="17" ref="M224:R224">M218+M220+M221+M222+M219+M223</f>
        <v>41919</v>
      </c>
      <c r="N224" s="45">
        <f t="shared" si="17"/>
        <v>43830.5</v>
      </c>
      <c r="O224" s="45">
        <f t="shared" si="17"/>
        <v>46927</v>
      </c>
      <c r="P224" s="63">
        <f t="shared" si="17"/>
        <v>44910.1</v>
      </c>
      <c r="Q224" s="63">
        <f t="shared" si="17"/>
        <v>45028.600000000006</v>
      </c>
      <c r="R224" s="63">
        <f t="shared" si="17"/>
        <v>47446.914999999986</v>
      </c>
      <c r="S224" s="45">
        <f t="shared" si="16"/>
        <v>361675.035</v>
      </c>
    </row>
    <row r="225" spans="1:19" s="41" customFormat="1" ht="12">
      <c r="A225" s="181"/>
      <c r="B225" s="199"/>
      <c r="C225" s="181"/>
      <c r="D225" s="181"/>
      <c r="E225" s="181"/>
      <c r="F225" s="221"/>
      <c r="G225" s="191"/>
      <c r="H225" s="42">
        <v>113</v>
      </c>
      <c r="I225" s="6">
        <v>1020149300</v>
      </c>
      <c r="J225" s="6">
        <v>242</v>
      </c>
      <c r="K225" s="40">
        <f>1254-413</f>
        <v>841</v>
      </c>
      <c r="L225" s="40">
        <v>850</v>
      </c>
      <c r="M225" s="40">
        <v>928</v>
      </c>
      <c r="N225" s="40">
        <v>0</v>
      </c>
      <c r="O225" s="40">
        <f>386.3+460+694+363</f>
        <v>1903.3</v>
      </c>
      <c r="P225" s="62">
        <f>386.3+460+694+363</f>
        <v>1903.3</v>
      </c>
      <c r="Q225" s="62">
        <f>386.3+460+694+363</f>
        <v>1903.3</v>
      </c>
      <c r="R225" s="62">
        <f>545.79+515.502+708.17+366.1</f>
        <v>2135.562</v>
      </c>
      <c r="S225" s="40">
        <f t="shared" si="16"/>
        <v>10464.462</v>
      </c>
    </row>
    <row r="226" spans="1:19" s="41" customFormat="1" ht="12">
      <c r="A226" s="181"/>
      <c r="B226" s="199"/>
      <c r="C226" s="181"/>
      <c r="D226" s="181"/>
      <c r="E226" s="181"/>
      <c r="F226" s="221"/>
      <c r="G226" s="191"/>
      <c r="H226" s="42">
        <v>113</v>
      </c>
      <c r="I226" s="6">
        <v>1020149300</v>
      </c>
      <c r="J226" s="6">
        <v>244</v>
      </c>
      <c r="K226" s="40">
        <f>1081.48-350</f>
        <v>731.48</v>
      </c>
      <c r="L226" s="40">
        <v>642.7</v>
      </c>
      <c r="M226" s="40">
        <v>901</v>
      </c>
      <c r="N226" s="40">
        <v>2602.2</v>
      </c>
      <c r="O226" s="40">
        <f>588.9+419.1</f>
        <v>1008</v>
      </c>
      <c r="P226" s="62">
        <f>588.9+419.1</f>
        <v>1008</v>
      </c>
      <c r="Q226" s="62">
        <f>588.9+419.1</f>
        <v>1008</v>
      </c>
      <c r="R226" s="62">
        <f>501.7+93.751+419.1</f>
        <v>1014.551</v>
      </c>
      <c r="S226" s="40">
        <f t="shared" si="16"/>
        <v>8915.931</v>
      </c>
    </row>
    <row r="227" spans="1:19" s="41" customFormat="1" ht="12">
      <c r="A227" s="181"/>
      <c r="B227" s="199"/>
      <c r="C227" s="181"/>
      <c r="D227" s="181"/>
      <c r="E227" s="181"/>
      <c r="F227" s="221"/>
      <c r="G227" s="191"/>
      <c r="H227" s="42">
        <v>113</v>
      </c>
      <c r="I227" s="6">
        <v>1020149300</v>
      </c>
      <c r="J227" s="6">
        <v>851</v>
      </c>
      <c r="K227" s="40">
        <v>66</v>
      </c>
      <c r="L227" s="40">
        <v>25</v>
      </c>
      <c r="M227" s="40">
        <v>11.5</v>
      </c>
      <c r="N227" s="40">
        <v>20</v>
      </c>
      <c r="O227" s="40">
        <v>35</v>
      </c>
      <c r="P227" s="62">
        <v>35</v>
      </c>
      <c r="Q227" s="62">
        <v>35</v>
      </c>
      <c r="R227" s="62">
        <v>35</v>
      </c>
      <c r="S227" s="40">
        <f t="shared" si="16"/>
        <v>262.5</v>
      </c>
    </row>
    <row r="228" spans="1:19" s="41" customFormat="1" ht="12">
      <c r="A228" s="181"/>
      <c r="B228" s="199"/>
      <c r="C228" s="181"/>
      <c r="D228" s="181"/>
      <c r="E228" s="181"/>
      <c r="F228" s="221"/>
      <c r="G228" s="191"/>
      <c r="H228" s="42">
        <v>113</v>
      </c>
      <c r="I228" s="6">
        <v>1020149300</v>
      </c>
      <c r="J228" s="6">
        <v>852</v>
      </c>
      <c r="K228" s="40">
        <v>4</v>
      </c>
      <c r="L228" s="40">
        <v>15</v>
      </c>
      <c r="M228" s="40">
        <v>0</v>
      </c>
      <c r="N228" s="40">
        <v>0</v>
      </c>
      <c r="O228" s="40">
        <v>0</v>
      </c>
      <c r="P228" s="62">
        <v>0</v>
      </c>
      <c r="Q228" s="62">
        <v>0</v>
      </c>
      <c r="R228" s="62">
        <v>0</v>
      </c>
      <c r="S228" s="40">
        <f t="shared" si="16"/>
        <v>19</v>
      </c>
    </row>
    <row r="229" spans="1:19" s="41" customFormat="1" ht="12">
      <c r="A229" s="181"/>
      <c r="B229" s="199"/>
      <c r="C229" s="181"/>
      <c r="D229" s="181"/>
      <c r="E229" s="181"/>
      <c r="F229" s="221"/>
      <c r="G229" s="191"/>
      <c r="H229" s="42">
        <v>113</v>
      </c>
      <c r="I229" s="6">
        <v>1020149300</v>
      </c>
      <c r="J229" s="6">
        <v>853</v>
      </c>
      <c r="K229" s="40">
        <v>0</v>
      </c>
      <c r="L229" s="40">
        <v>0</v>
      </c>
      <c r="M229" s="40">
        <v>10</v>
      </c>
      <c r="N229" s="40">
        <v>0</v>
      </c>
      <c r="O229" s="40">
        <v>0</v>
      </c>
      <c r="P229" s="62">
        <v>0</v>
      </c>
      <c r="Q229" s="62">
        <v>0</v>
      </c>
      <c r="R229" s="62">
        <v>0</v>
      </c>
      <c r="S229" s="40">
        <f t="shared" si="16"/>
        <v>10</v>
      </c>
    </row>
    <row r="230" spans="1:19" s="41" customFormat="1" ht="12">
      <c r="A230" s="182"/>
      <c r="B230" s="200"/>
      <c r="C230" s="182"/>
      <c r="D230" s="182"/>
      <c r="E230" s="182"/>
      <c r="F230" s="221"/>
      <c r="G230" s="191"/>
      <c r="H230" s="43">
        <v>113</v>
      </c>
      <c r="I230" s="11">
        <v>1020149300</v>
      </c>
      <c r="J230" s="44" t="s">
        <v>278</v>
      </c>
      <c r="K230" s="45">
        <f>K225+K226+K227+K228+K229</f>
        <v>1642.48</v>
      </c>
      <c r="L230" s="45">
        <f aca="true" t="shared" si="18" ref="L230:R230">L225+L226+L227+L228+L229</f>
        <v>1532.7</v>
      </c>
      <c r="M230" s="45">
        <f t="shared" si="18"/>
        <v>1850.5</v>
      </c>
      <c r="N230" s="45">
        <f>N225+N226+N227+N228+N229</f>
        <v>2622.2</v>
      </c>
      <c r="O230" s="45">
        <f t="shared" si="18"/>
        <v>2946.3</v>
      </c>
      <c r="P230" s="63">
        <f t="shared" si="18"/>
        <v>2946.3</v>
      </c>
      <c r="Q230" s="63">
        <f t="shared" si="18"/>
        <v>2946.3</v>
      </c>
      <c r="R230" s="63">
        <f t="shared" si="18"/>
        <v>3185.113</v>
      </c>
      <c r="S230" s="45">
        <f>S225+S226+S227+S228+S229</f>
        <v>19671.893</v>
      </c>
    </row>
    <row r="231" spans="1:19" s="1" customFormat="1" ht="12">
      <c r="A231" s="191"/>
      <c r="B231" s="209" t="s">
        <v>70</v>
      </c>
      <c r="C231" s="191" t="s">
        <v>268</v>
      </c>
      <c r="D231" s="208" t="s">
        <v>264</v>
      </c>
      <c r="E231" s="26" t="s">
        <v>191</v>
      </c>
      <c r="F231" s="191" t="s">
        <v>264</v>
      </c>
      <c r="G231" s="191" t="s">
        <v>264</v>
      </c>
      <c r="H231" s="191" t="s">
        <v>264</v>
      </c>
      <c r="I231" s="191" t="s">
        <v>264</v>
      </c>
      <c r="J231" s="191" t="s">
        <v>264</v>
      </c>
      <c r="K231" s="186">
        <v>15</v>
      </c>
      <c r="L231" s="186">
        <v>3.32</v>
      </c>
      <c r="M231" s="186">
        <v>16</v>
      </c>
      <c r="N231" s="186">
        <v>0</v>
      </c>
      <c r="O231" s="186">
        <v>0</v>
      </c>
      <c r="P231" s="187">
        <v>0</v>
      </c>
      <c r="Q231" s="187">
        <v>16</v>
      </c>
      <c r="R231" s="187">
        <v>16</v>
      </c>
      <c r="S231" s="177" t="s">
        <v>264</v>
      </c>
    </row>
    <row r="232" spans="1:19" s="1" customFormat="1" ht="36">
      <c r="A232" s="191"/>
      <c r="B232" s="209"/>
      <c r="C232" s="191"/>
      <c r="D232" s="208"/>
      <c r="E232" s="27" t="s">
        <v>205</v>
      </c>
      <c r="F232" s="191"/>
      <c r="G232" s="191"/>
      <c r="H232" s="191"/>
      <c r="I232" s="191"/>
      <c r="J232" s="191"/>
      <c r="K232" s="186"/>
      <c r="L232" s="186"/>
      <c r="M232" s="186"/>
      <c r="N232" s="186"/>
      <c r="O232" s="186"/>
      <c r="P232" s="187"/>
      <c r="Q232" s="187"/>
      <c r="R232" s="187"/>
      <c r="S232" s="178"/>
    </row>
    <row r="233" spans="1:19" s="1" customFormat="1" ht="48">
      <c r="A233" s="191"/>
      <c r="B233" s="209"/>
      <c r="C233" s="191"/>
      <c r="D233" s="208"/>
      <c r="E233" s="28" t="s">
        <v>206</v>
      </c>
      <c r="F233" s="191"/>
      <c r="G233" s="191"/>
      <c r="H233" s="191"/>
      <c r="I233" s="191"/>
      <c r="J233" s="191"/>
      <c r="K233" s="186"/>
      <c r="L233" s="186"/>
      <c r="M233" s="186"/>
      <c r="N233" s="186"/>
      <c r="O233" s="186"/>
      <c r="P233" s="187"/>
      <c r="Q233" s="187"/>
      <c r="R233" s="187"/>
      <c r="S233" s="179"/>
    </row>
    <row r="234" spans="1:19" s="1" customFormat="1" ht="36">
      <c r="A234" s="6" t="s">
        <v>71</v>
      </c>
      <c r="B234" s="19" t="s">
        <v>104</v>
      </c>
      <c r="C234" s="30"/>
      <c r="D234" s="6" t="s">
        <v>264</v>
      </c>
      <c r="E234" s="17" t="s">
        <v>264</v>
      </c>
      <c r="F234" s="6" t="s">
        <v>286</v>
      </c>
      <c r="G234" s="6" t="s">
        <v>212</v>
      </c>
      <c r="H234" s="6" t="s">
        <v>264</v>
      </c>
      <c r="I234" s="6" t="s">
        <v>264</v>
      </c>
      <c r="J234" s="6" t="s">
        <v>264</v>
      </c>
      <c r="K234" s="7" t="s">
        <v>264</v>
      </c>
      <c r="L234" s="7" t="s">
        <v>264</v>
      </c>
      <c r="M234" s="7" t="s">
        <v>264</v>
      </c>
      <c r="N234" s="7" t="s">
        <v>264</v>
      </c>
      <c r="O234" s="7" t="s">
        <v>264</v>
      </c>
      <c r="P234" s="55" t="s">
        <v>264</v>
      </c>
      <c r="Q234" s="55" t="s">
        <v>264</v>
      </c>
      <c r="R234" s="55" t="s">
        <v>264</v>
      </c>
      <c r="S234" s="7" t="s">
        <v>264</v>
      </c>
    </row>
    <row r="235" spans="1:19" s="1" customFormat="1" ht="12">
      <c r="A235" s="6"/>
      <c r="B235" s="19" t="s">
        <v>185</v>
      </c>
      <c r="C235" s="6" t="s">
        <v>76</v>
      </c>
      <c r="D235" s="6" t="s">
        <v>264</v>
      </c>
      <c r="E235" s="6" t="s">
        <v>264</v>
      </c>
      <c r="F235" s="6" t="s">
        <v>264</v>
      </c>
      <c r="G235" s="6" t="s">
        <v>212</v>
      </c>
      <c r="H235" s="6" t="s">
        <v>264</v>
      </c>
      <c r="I235" s="6" t="s">
        <v>264</v>
      </c>
      <c r="J235" s="6" t="s">
        <v>264</v>
      </c>
      <c r="K235" s="7" t="s">
        <v>264</v>
      </c>
      <c r="L235" s="7" t="s">
        <v>264</v>
      </c>
      <c r="M235" s="7" t="s">
        <v>264</v>
      </c>
      <c r="N235" s="7" t="s">
        <v>264</v>
      </c>
      <c r="O235" s="7" t="s">
        <v>264</v>
      </c>
      <c r="P235" s="55" t="s">
        <v>264</v>
      </c>
      <c r="Q235" s="55" t="s">
        <v>264</v>
      </c>
      <c r="R235" s="55" t="s">
        <v>264</v>
      </c>
      <c r="S235" s="7" t="s">
        <v>264</v>
      </c>
    </row>
    <row r="236" spans="1:19" s="1" customFormat="1" ht="12">
      <c r="A236" s="191"/>
      <c r="B236" s="209" t="s">
        <v>72</v>
      </c>
      <c r="C236" s="191" t="s">
        <v>268</v>
      </c>
      <c r="D236" s="208" t="s">
        <v>264</v>
      </c>
      <c r="E236" s="26" t="s">
        <v>166</v>
      </c>
      <c r="F236" s="191" t="s">
        <v>264</v>
      </c>
      <c r="G236" s="191" t="s">
        <v>264</v>
      </c>
      <c r="H236" s="191" t="s">
        <v>264</v>
      </c>
      <c r="I236" s="191" t="s">
        <v>264</v>
      </c>
      <c r="J236" s="191" t="s">
        <v>264</v>
      </c>
      <c r="K236" s="186">
        <v>80</v>
      </c>
      <c r="L236" s="186">
        <v>80</v>
      </c>
      <c r="M236" s="186">
        <v>70</v>
      </c>
      <c r="N236" s="186">
        <v>80</v>
      </c>
      <c r="O236" s="186">
        <v>80</v>
      </c>
      <c r="P236" s="187">
        <v>80</v>
      </c>
      <c r="Q236" s="187">
        <v>80</v>
      </c>
      <c r="R236" s="187">
        <v>80</v>
      </c>
      <c r="S236" s="177" t="s">
        <v>264</v>
      </c>
    </row>
    <row r="237" spans="1:19" s="1" customFormat="1" ht="60">
      <c r="A237" s="191"/>
      <c r="B237" s="209"/>
      <c r="C237" s="191"/>
      <c r="D237" s="208"/>
      <c r="E237" s="27" t="s">
        <v>207</v>
      </c>
      <c r="F237" s="191"/>
      <c r="G237" s="191"/>
      <c r="H237" s="191"/>
      <c r="I237" s="191"/>
      <c r="J237" s="191"/>
      <c r="K237" s="186"/>
      <c r="L237" s="186"/>
      <c r="M237" s="186"/>
      <c r="N237" s="186"/>
      <c r="O237" s="186"/>
      <c r="P237" s="187"/>
      <c r="Q237" s="187"/>
      <c r="R237" s="187"/>
      <c r="S237" s="178"/>
    </row>
    <row r="238" spans="1:19" s="1" customFormat="1" ht="48">
      <c r="A238" s="191"/>
      <c r="B238" s="209"/>
      <c r="C238" s="191"/>
      <c r="D238" s="208"/>
      <c r="E238" s="28" t="s">
        <v>208</v>
      </c>
      <c r="F238" s="191"/>
      <c r="G238" s="191"/>
      <c r="H238" s="191"/>
      <c r="I238" s="191"/>
      <c r="J238" s="191"/>
      <c r="K238" s="186"/>
      <c r="L238" s="186"/>
      <c r="M238" s="186"/>
      <c r="N238" s="186"/>
      <c r="O238" s="186"/>
      <c r="P238" s="187"/>
      <c r="Q238" s="187"/>
      <c r="R238" s="187"/>
      <c r="S238" s="179"/>
    </row>
    <row r="239" spans="1:20" s="23" customFormat="1" ht="63.75" customHeight="1">
      <c r="A239" s="11" t="s">
        <v>73</v>
      </c>
      <c r="B239" s="9" t="s">
        <v>284</v>
      </c>
      <c r="C239" s="22"/>
      <c r="D239" s="11">
        <v>0.4</v>
      </c>
      <c r="E239" s="21" t="s">
        <v>264</v>
      </c>
      <c r="F239" s="11" t="s">
        <v>286</v>
      </c>
      <c r="G239" s="11" t="s">
        <v>212</v>
      </c>
      <c r="H239" s="11" t="s">
        <v>264</v>
      </c>
      <c r="I239" s="11" t="s">
        <v>264</v>
      </c>
      <c r="J239" s="11" t="s">
        <v>264</v>
      </c>
      <c r="K239" s="13">
        <v>0</v>
      </c>
      <c r="L239" s="13">
        <f>L244</f>
        <v>14449.95</v>
      </c>
      <c r="M239" s="13">
        <f aca="true" t="shared" si="19" ref="M239:S239">M244</f>
        <v>15535.5</v>
      </c>
      <c r="N239" s="13">
        <f t="shared" si="19"/>
        <v>16900.6</v>
      </c>
      <c r="O239" s="13">
        <f t="shared" si="19"/>
        <v>23371.9</v>
      </c>
      <c r="P239" s="57">
        <f t="shared" si="19"/>
        <v>22848.5</v>
      </c>
      <c r="Q239" s="57">
        <f t="shared" si="19"/>
        <v>22826.3</v>
      </c>
      <c r="R239" s="57">
        <f t="shared" si="19"/>
        <v>54055.65</v>
      </c>
      <c r="S239" s="13">
        <f t="shared" si="19"/>
        <v>169988.40000000002</v>
      </c>
      <c r="T239" s="46"/>
    </row>
    <row r="240" spans="1:19" ht="24">
      <c r="A240" s="6"/>
      <c r="B240" s="19" t="s">
        <v>185</v>
      </c>
      <c r="C240" s="6" t="s">
        <v>266</v>
      </c>
      <c r="D240" s="6" t="s">
        <v>264</v>
      </c>
      <c r="E240" s="15" t="s">
        <v>264</v>
      </c>
      <c r="F240" s="6" t="s">
        <v>264</v>
      </c>
      <c r="G240" s="6" t="s">
        <v>212</v>
      </c>
      <c r="H240" s="24" t="s">
        <v>79</v>
      </c>
      <c r="I240" s="6">
        <v>1020214093</v>
      </c>
      <c r="J240" s="6">
        <v>610</v>
      </c>
      <c r="K240" s="20">
        <v>0</v>
      </c>
      <c r="L240" s="20">
        <f>L239</f>
        <v>14449.95</v>
      </c>
      <c r="M240" s="20">
        <f>M239</f>
        <v>15535.5</v>
      </c>
      <c r="N240" s="20">
        <f>N239</f>
        <v>16900.6</v>
      </c>
      <c r="O240" s="20">
        <f>O245</f>
        <v>23371.9</v>
      </c>
      <c r="P240" s="59">
        <f>P245</f>
        <v>22848.5</v>
      </c>
      <c r="Q240" s="59">
        <f>Q245</f>
        <v>22826.3</v>
      </c>
      <c r="R240" s="59">
        <f>R245</f>
        <v>54055.65</v>
      </c>
      <c r="S240" s="13">
        <f>S239</f>
        <v>169988.40000000002</v>
      </c>
    </row>
    <row r="241" spans="1:19" ht="12">
      <c r="A241" s="180"/>
      <c r="B241" s="198" t="s">
        <v>131</v>
      </c>
      <c r="C241" s="180" t="s">
        <v>268</v>
      </c>
      <c r="D241" s="202" t="s">
        <v>264</v>
      </c>
      <c r="E241" s="15" t="s">
        <v>192</v>
      </c>
      <c r="F241" s="191" t="s">
        <v>264</v>
      </c>
      <c r="G241" s="180" t="s">
        <v>264</v>
      </c>
      <c r="H241" s="180" t="s">
        <v>264</v>
      </c>
      <c r="I241" s="180" t="s">
        <v>264</v>
      </c>
      <c r="J241" s="180" t="s">
        <v>264</v>
      </c>
      <c r="K241" s="180">
        <v>100</v>
      </c>
      <c r="L241" s="180">
        <v>100</v>
      </c>
      <c r="M241" s="180">
        <v>100</v>
      </c>
      <c r="N241" s="180">
        <v>100</v>
      </c>
      <c r="O241" s="180">
        <v>100</v>
      </c>
      <c r="P241" s="194">
        <v>100</v>
      </c>
      <c r="Q241" s="194">
        <v>100</v>
      </c>
      <c r="R241" s="194">
        <v>100</v>
      </c>
      <c r="S241" s="180" t="s">
        <v>264</v>
      </c>
    </row>
    <row r="242" spans="1:19" ht="39.75" customHeight="1">
      <c r="A242" s="181"/>
      <c r="B242" s="199"/>
      <c r="C242" s="181"/>
      <c r="D242" s="203"/>
      <c r="E242" s="16" t="s">
        <v>196</v>
      </c>
      <c r="F242" s="191"/>
      <c r="G242" s="181"/>
      <c r="H242" s="181"/>
      <c r="I242" s="181"/>
      <c r="J242" s="181"/>
      <c r="K242" s="181"/>
      <c r="L242" s="181"/>
      <c r="M242" s="181"/>
      <c r="N242" s="181"/>
      <c r="O242" s="181"/>
      <c r="P242" s="195"/>
      <c r="Q242" s="195"/>
      <c r="R242" s="195"/>
      <c r="S242" s="181"/>
    </row>
    <row r="243" spans="1:19" ht="12">
      <c r="A243" s="182"/>
      <c r="B243" s="200"/>
      <c r="C243" s="182"/>
      <c r="D243" s="204"/>
      <c r="E243" s="17" t="s">
        <v>209</v>
      </c>
      <c r="F243" s="191"/>
      <c r="G243" s="182"/>
      <c r="H243" s="182"/>
      <c r="I243" s="182"/>
      <c r="J243" s="182"/>
      <c r="K243" s="182"/>
      <c r="L243" s="182"/>
      <c r="M243" s="182"/>
      <c r="N243" s="182"/>
      <c r="O243" s="182"/>
      <c r="P243" s="196"/>
      <c r="Q243" s="196"/>
      <c r="R243" s="196"/>
      <c r="S243" s="182"/>
    </row>
    <row r="244" spans="1:19" s="23" customFormat="1" ht="36">
      <c r="A244" s="6" t="s">
        <v>74</v>
      </c>
      <c r="B244" s="19" t="s">
        <v>75</v>
      </c>
      <c r="C244" s="22"/>
      <c r="D244" s="11" t="s">
        <v>264</v>
      </c>
      <c r="E244" s="11" t="s">
        <v>264</v>
      </c>
      <c r="F244" s="11" t="s">
        <v>286</v>
      </c>
      <c r="G244" s="6" t="s">
        <v>212</v>
      </c>
      <c r="H244" s="11" t="s">
        <v>264</v>
      </c>
      <c r="I244" s="11" t="s">
        <v>264</v>
      </c>
      <c r="J244" s="11" t="s">
        <v>264</v>
      </c>
      <c r="K244" s="13">
        <v>0</v>
      </c>
      <c r="L244" s="13">
        <f>L245</f>
        <v>14449.95</v>
      </c>
      <c r="M244" s="13">
        <f>M245</f>
        <v>15535.5</v>
      </c>
      <c r="N244" s="13">
        <f>N245+N246</f>
        <v>16900.6</v>
      </c>
      <c r="O244" s="13">
        <f>O245</f>
        <v>23371.9</v>
      </c>
      <c r="P244" s="57">
        <f>P245</f>
        <v>22848.5</v>
      </c>
      <c r="Q244" s="57">
        <f>Q245</f>
        <v>22826.3</v>
      </c>
      <c r="R244" s="57">
        <f>R245</f>
        <v>54055.65</v>
      </c>
      <c r="S244" s="13">
        <f>S245+S246</f>
        <v>169988.40000000002</v>
      </c>
    </row>
    <row r="245" spans="1:19" s="1" customFormat="1" ht="24">
      <c r="A245" s="6"/>
      <c r="B245" s="19" t="s">
        <v>185</v>
      </c>
      <c r="C245" s="6" t="s">
        <v>266</v>
      </c>
      <c r="D245" s="6" t="s">
        <v>264</v>
      </c>
      <c r="E245" s="6" t="s">
        <v>264</v>
      </c>
      <c r="F245" s="6" t="s">
        <v>264</v>
      </c>
      <c r="G245" s="6" t="s">
        <v>212</v>
      </c>
      <c r="H245" s="24" t="s">
        <v>79</v>
      </c>
      <c r="I245" s="6">
        <v>1020214093</v>
      </c>
      <c r="J245" s="6">
        <v>611</v>
      </c>
      <c r="K245" s="20">
        <v>0</v>
      </c>
      <c r="L245" s="20">
        <v>14449.95</v>
      </c>
      <c r="M245" s="20">
        <v>15535.5</v>
      </c>
      <c r="N245" s="20">
        <v>15428.4</v>
      </c>
      <c r="O245" s="20">
        <v>23371.9</v>
      </c>
      <c r="P245" s="59">
        <v>22848.5</v>
      </c>
      <c r="Q245" s="59">
        <v>22826.3</v>
      </c>
      <c r="R245" s="59">
        <v>54055.65</v>
      </c>
      <c r="S245" s="13">
        <f>SUM(K245:R245)</f>
        <v>168516.2</v>
      </c>
    </row>
    <row r="246" spans="1:19" s="1" customFormat="1" ht="24">
      <c r="A246" s="6"/>
      <c r="B246" s="19" t="s">
        <v>185</v>
      </c>
      <c r="C246" s="6" t="s">
        <v>266</v>
      </c>
      <c r="D246" s="6" t="s">
        <v>264</v>
      </c>
      <c r="E246" s="6" t="s">
        <v>264</v>
      </c>
      <c r="F246" s="6" t="s">
        <v>264</v>
      </c>
      <c r="G246" s="6" t="s">
        <v>212</v>
      </c>
      <c r="H246" s="24" t="s">
        <v>79</v>
      </c>
      <c r="I246" s="6">
        <v>1020214093</v>
      </c>
      <c r="J246" s="6">
        <v>612</v>
      </c>
      <c r="K246" s="20">
        <v>0</v>
      </c>
      <c r="L246" s="20">
        <v>0</v>
      </c>
      <c r="M246" s="20">
        <v>0</v>
      </c>
      <c r="N246" s="20">
        <v>1472.2</v>
      </c>
      <c r="O246" s="20">
        <v>0</v>
      </c>
      <c r="P246" s="59">
        <v>0</v>
      </c>
      <c r="Q246" s="59">
        <v>0</v>
      </c>
      <c r="R246" s="59">
        <v>0</v>
      </c>
      <c r="S246" s="13">
        <f>SUM(K246:R246)</f>
        <v>1472.2</v>
      </c>
    </row>
    <row r="247" spans="1:19" s="35" customFormat="1" ht="12">
      <c r="A247" s="191"/>
      <c r="B247" s="209" t="s">
        <v>176</v>
      </c>
      <c r="C247" s="191" t="s">
        <v>268</v>
      </c>
      <c r="D247" s="208" t="s">
        <v>264</v>
      </c>
      <c r="E247" s="26" t="s">
        <v>166</v>
      </c>
      <c r="F247" s="191" t="s">
        <v>264</v>
      </c>
      <c r="G247" s="191" t="s">
        <v>264</v>
      </c>
      <c r="H247" s="191" t="s">
        <v>264</v>
      </c>
      <c r="I247" s="191" t="s">
        <v>264</v>
      </c>
      <c r="J247" s="191" t="s">
        <v>264</v>
      </c>
      <c r="K247" s="186">
        <v>100</v>
      </c>
      <c r="L247" s="186">
        <v>100</v>
      </c>
      <c r="M247" s="186">
        <v>100</v>
      </c>
      <c r="N247" s="186">
        <v>100</v>
      </c>
      <c r="O247" s="186">
        <v>100</v>
      </c>
      <c r="P247" s="187">
        <v>100</v>
      </c>
      <c r="Q247" s="187">
        <v>100</v>
      </c>
      <c r="R247" s="187">
        <v>100</v>
      </c>
      <c r="S247" s="177" t="s">
        <v>264</v>
      </c>
    </row>
    <row r="248" spans="1:19" s="35" customFormat="1" ht="12">
      <c r="A248" s="191"/>
      <c r="B248" s="209"/>
      <c r="C248" s="191"/>
      <c r="D248" s="208"/>
      <c r="E248" s="27" t="s">
        <v>210</v>
      </c>
      <c r="F248" s="191"/>
      <c r="G248" s="191"/>
      <c r="H248" s="191"/>
      <c r="I248" s="191"/>
      <c r="J248" s="191"/>
      <c r="K248" s="186"/>
      <c r="L248" s="186"/>
      <c r="M248" s="186"/>
      <c r="N248" s="186"/>
      <c r="O248" s="186"/>
      <c r="P248" s="187"/>
      <c r="Q248" s="187"/>
      <c r="R248" s="187"/>
      <c r="S248" s="178"/>
    </row>
    <row r="249" spans="1:20" s="35" customFormat="1" ht="24">
      <c r="A249" s="191"/>
      <c r="B249" s="209"/>
      <c r="C249" s="191"/>
      <c r="D249" s="208"/>
      <c r="E249" s="28" t="s">
        <v>211</v>
      </c>
      <c r="F249" s="191"/>
      <c r="G249" s="191"/>
      <c r="H249" s="191"/>
      <c r="I249" s="191"/>
      <c r="J249" s="191"/>
      <c r="K249" s="186"/>
      <c r="L249" s="186"/>
      <c r="M249" s="186"/>
      <c r="N249" s="186"/>
      <c r="O249" s="186"/>
      <c r="P249" s="187"/>
      <c r="Q249" s="187"/>
      <c r="R249" s="187"/>
      <c r="S249" s="179"/>
      <c r="T249" s="47" t="s">
        <v>259</v>
      </c>
    </row>
    <row r="250" spans="6:11" ht="91.5" customHeight="1" thickBot="1">
      <c r="F250" s="51"/>
      <c r="G250" s="52"/>
      <c r="H250" s="52"/>
      <c r="I250" s="52"/>
      <c r="J250" s="53"/>
      <c r="K250" s="54"/>
    </row>
    <row r="251" ht="12" customHeight="1"/>
  </sheetData>
  <sheetProtection/>
  <mergeCells count="914">
    <mergeCell ref="R76:R78"/>
    <mergeCell ref="R59:R62"/>
    <mergeCell ref="S88:S90"/>
    <mergeCell ref="S79:S81"/>
    <mergeCell ref="R85:R87"/>
    <mergeCell ref="R88:R90"/>
    <mergeCell ref="S70:S72"/>
    <mergeCell ref="S76:S78"/>
    <mergeCell ref="R91:R93"/>
    <mergeCell ref="R73:R75"/>
    <mergeCell ref="R188:R190"/>
    <mergeCell ref="R140:R142"/>
    <mergeCell ref="R145:R147"/>
    <mergeCell ref="R150:R152"/>
    <mergeCell ref="R153:R155"/>
    <mergeCell ref="R110:R112"/>
    <mergeCell ref="R116:R118"/>
    <mergeCell ref="R96:R98"/>
    <mergeCell ref="R103:R105"/>
    <mergeCell ref="R156:R158"/>
    <mergeCell ref="R164:R166"/>
    <mergeCell ref="R167:R169"/>
    <mergeCell ref="R170:R172"/>
    <mergeCell ref="R173:R175"/>
    <mergeCell ref="R135:R137"/>
    <mergeCell ref="R161:R163"/>
    <mergeCell ref="S110:S112"/>
    <mergeCell ref="S161:S163"/>
    <mergeCell ref="S124:S126"/>
    <mergeCell ref="S153:S155"/>
    <mergeCell ref="S145:S147"/>
    <mergeCell ref="S164:S166"/>
    <mergeCell ref="S140:S142"/>
    <mergeCell ref="S116:S118"/>
    <mergeCell ref="S135:S137"/>
    <mergeCell ref="R130:R132"/>
    <mergeCell ref="Q182:Q184"/>
    <mergeCell ref="S103:S105"/>
    <mergeCell ref="S130:S132"/>
    <mergeCell ref="S127:S129"/>
    <mergeCell ref="R124:R126"/>
    <mergeCell ref="R127:R129"/>
    <mergeCell ref="S170:S172"/>
    <mergeCell ref="S182:S184"/>
    <mergeCell ref="R185:R187"/>
    <mergeCell ref="Q185:Q187"/>
    <mergeCell ref="R179:R181"/>
    <mergeCell ref="R182:R184"/>
    <mergeCell ref="R176:R178"/>
    <mergeCell ref="Q173:Q175"/>
    <mergeCell ref="Q176:Q178"/>
    <mergeCell ref="S176:S178"/>
    <mergeCell ref="Q161:Q163"/>
    <mergeCell ref="Q164:Q166"/>
    <mergeCell ref="Q145:Q147"/>
    <mergeCell ref="Q127:Q129"/>
    <mergeCell ref="S167:S169"/>
    <mergeCell ref="S179:S181"/>
    <mergeCell ref="S173:S175"/>
    <mergeCell ref="S156:S158"/>
    <mergeCell ref="S150:S152"/>
    <mergeCell ref="Q179:Q181"/>
    <mergeCell ref="S185:S187"/>
    <mergeCell ref="R247:R249"/>
    <mergeCell ref="Q247:Q249"/>
    <mergeCell ref="Q236:Q238"/>
    <mergeCell ref="Q241:Q243"/>
    <mergeCell ref="S194:S196"/>
    <mergeCell ref="S191:S193"/>
    <mergeCell ref="R201:R203"/>
    <mergeCell ref="S247:S249"/>
    <mergeCell ref="S207:S209"/>
    <mergeCell ref="S241:S243"/>
    <mergeCell ref="S231:S233"/>
    <mergeCell ref="S211:S214"/>
    <mergeCell ref="R231:R233"/>
    <mergeCell ref="Q191:Q193"/>
    <mergeCell ref="R194:R196"/>
    <mergeCell ref="S236:S238"/>
    <mergeCell ref="R207:R209"/>
    <mergeCell ref="R211:R214"/>
    <mergeCell ref="S188:S190"/>
    <mergeCell ref="S201:S203"/>
    <mergeCell ref="Q211:Q214"/>
    <mergeCell ref="R241:R243"/>
    <mergeCell ref="R236:R238"/>
    <mergeCell ref="P247:P249"/>
    <mergeCell ref="P241:P243"/>
    <mergeCell ref="P236:P238"/>
    <mergeCell ref="P188:P190"/>
    <mergeCell ref="R191:R193"/>
    <mergeCell ref="P231:P233"/>
    <mergeCell ref="Q194:Q196"/>
    <mergeCell ref="Q231:Q233"/>
    <mergeCell ref="L207:L209"/>
    <mergeCell ref="Q201:Q203"/>
    <mergeCell ref="Q207:Q209"/>
    <mergeCell ref="L231:L233"/>
    <mergeCell ref="N231:N233"/>
    <mergeCell ref="M211:M214"/>
    <mergeCell ref="N211:N214"/>
    <mergeCell ref="Q188:Q190"/>
    <mergeCell ref="P194:P196"/>
    <mergeCell ref="M191:M193"/>
    <mergeCell ref="N191:N193"/>
    <mergeCell ref="O191:O193"/>
    <mergeCell ref="P191:P193"/>
    <mergeCell ref="O211:O214"/>
    <mergeCell ref="O236:O238"/>
    <mergeCell ref="L211:L214"/>
    <mergeCell ref="P185:P187"/>
    <mergeCell ref="O185:O187"/>
    <mergeCell ref="L194:L196"/>
    <mergeCell ref="L191:L193"/>
    <mergeCell ref="L201:L203"/>
    <mergeCell ref="L188:L190"/>
    <mergeCell ref="L185:L187"/>
    <mergeCell ref="P211:P214"/>
    <mergeCell ref="M188:M190"/>
    <mergeCell ref="N185:N187"/>
    <mergeCell ref="M207:M209"/>
    <mergeCell ref="N207:N209"/>
    <mergeCell ref="O201:O203"/>
    <mergeCell ref="P201:P203"/>
    <mergeCell ref="P207:P209"/>
    <mergeCell ref="O188:O190"/>
    <mergeCell ref="N188:N190"/>
    <mergeCell ref="O194:O196"/>
    <mergeCell ref="O207:O209"/>
    <mergeCell ref="M185:M187"/>
    <mergeCell ref="N201:N203"/>
    <mergeCell ref="M194:M196"/>
    <mergeCell ref="N194:N196"/>
    <mergeCell ref="L182:L184"/>
    <mergeCell ref="N179:N181"/>
    <mergeCell ref="L170:L172"/>
    <mergeCell ref="M176:M178"/>
    <mergeCell ref="M179:M181"/>
    <mergeCell ref="M201:M203"/>
    <mergeCell ref="P182:P184"/>
    <mergeCell ref="O182:O184"/>
    <mergeCell ref="N182:N184"/>
    <mergeCell ref="M173:M175"/>
    <mergeCell ref="O176:O178"/>
    <mergeCell ref="P173:P175"/>
    <mergeCell ref="P179:P181"/>
    <mergeCell ref="O179:O181"/>
    <mergeCell ref="M182:M184"/>
    <mergeCell ref="N173:N175"/>
    <mergeCell ref="L179:L181"/>
    <mergeCell ref="L176:L178"/>
    <mergeCell ref="N170:N172"/>
    <mergeCell ref="L173:L175"/>
    <mergeCell ref="P170:P172"/>
    <mergeCell ref="M170:M172"/>
    <mergeCell ref="Q170:Q172"/>
    <mergeCell ref="Q167:Q169"/>
    <mergeCell ref="I161:I163"/>
    <mergeCell ref="G161:G163"/>
    <mergeCell ref="G164:G166"/>
    <mergeCell ref="P164:P166"/>
    <mergeCell ref="O164:O166"/>
    <mergeCell ref="M164:M166"/>
    <mergeCell ref="K161:K163"/>
    <mergeCell ref="O170:O172"/>
    <mergeCell ref="J170:J172"/>
    <mergeCell ref="J167:J169"/>
    <mergeCell ref="K173:K175"/>
    <mergeCell ref="P176:P178"/>
    <mergeCell ref="P167:P169"/>
    <mergeCell ref="N167:N169"/>
    <mergeCell ref="K170:K172"/>
    <mergeCell ref="O173:O175"/>
    <mergeCell ref="N176:N178"/>
    <mergeCell ref="K179:K181"/>
    <mergeCell ref="K176:K178"/>
    <mergeCell ref="G173:G175"/>
    <mergeCell ref="I170:I172"/>
    <mergeCell ref="G167:G169"/>
    <mergeCell ref="Q156:Q158"/>
    <mergeCell ref="K167:K169"/>
    <mergeCell ref="P156:P158"/>
    <mergeCell ref="M156:M158"/>
    <mergeCell ref="N156:N158"/>
    <mergeCell ref="Q153:Q155"/>
    <mergeCell ref="D164:D166"/>
    <mergeCell ref="I164:I166"/>
    <mergeCell ref="H161:H163"/>
    <mergeCell ref="O161:O163"/>
    <mergeCell ref="I156:I158"/>
    <mergeCell ref="F164:F166"/>
    <mergeCell ref="H156:H158"/>
    <mergeCell ref="M161:M163"/>
    <mergeCell ref="P161:P163"/>
    <mergeCell ref="F167:F169"/>
    <mergeCell ref="N161:N163"/>
    <mergeCell ref="O167:O169"/>
    <mergeCell ref="N164:N166"/>
    <mergeCell ref="L167:L169"/>
    <mergeCell ref="I167:I169"/>
    <mergeCell ref="H167:H169"/>
    <mergeCell ref="H164:H166"/>
    <mergeCell ref="D156:D158"/>
    <mergeCell ref="F156:F158"/>
    <mergeCell ref="H153:H155"/>
    <mergeCell ref="L153:L155"/>
    <mergeCell ref="I153:I155"/>
    <mergeCell ref="J153:J155"/>
    <mergeCell ref="J156:J158"/>
    <mergeCell ref="K156:K158"/>
    <mergeCell ref="L156:L158"/>
    <mergeCell ref="D153:D155"/>
    <mergeCell ref="M153:M155"/>
    <mergeCell ref="O145:O147"/>
    <mergeCell ref="K135:K137"/>
    <mergeCell ref="P145:P147"/>
    <mergeCell ref="O153:O155"/>
    <mergeCell ref="P153:P155"/>
    <mergeCell ref="P150:P152"/>
    <mergeCell ref="O150:O152"/>
    <mergeCell ref="M127:M129"/>
    <mergeCell ref="O130:O132"/>
    <mergeCell ref="N130:N132"/>
    <mergeCell ref="K127:K129"/>
    <mergeCell ref="O127:O129"/>
    <mergeCell ref="Q150:Q152"/>
    <mergeCell ref="L135:L137"/>
    <mergeCell ref="O140:O142"/>
    <mergeCell ref="K140:K142"/>
    <mergeCell ref="K116:K118"/>
    <mergeCell ref="O135:O137"/>
    <mergeCell ref="N153:N155"/>
    <mergeCell ref="L150:L152"/>
    <mergeCell ref="N145:N147"/>
    <mergeCell ref="M145:M147"/>
    <mergeCell ref="K150:K152"/>
    <mergeCell ref="N150:N152"/>
    <mergeCell ref="N127:N129"/>
    <mergeCell ref="L127:L129"/>
    <mergeCell ref="J140:J142"/>
    <mergeCell ref="J124:J126"/>
    <mergeCell ref="L124:L126"/>
    <mergeCell ref="M124:M126"/>
    <mergeCell ref="O156:O158"/>
    <mergeCell ref="P116:P118"/>
    <mergeCell ref="K153:K155"/>
    <mergeCell ref="M150:M152"/>
    <mergeCell ref="O116:O118"/>
    <mergeCell ref="K130:K132"/>
    <mergeCell ref="A182:A184"/>
    <mergeCell ref="J173:J175"/>
    <mergeCell ref="D176:D178"/>
    <mergeCell ref="D179:D181"/>
    <mergeCell ref="C182:C184"/>
    <mergeCell ref="B176:B178"/>
    <mergeCell ref="H179:H181"/>
    <mergeCell ref="B182:B184"/>
    <mergeCell ref="I179:I181"/>
    <mergeCell ref="J176:J178"/>
    <mergeCell ref="A173:A175"/>
    <mergeCell ref="D173:D175"/>
    <mergeCell ref="C173:C175"/>
    <mergeCell ref="B173:B175"/>
    <mergeCell ref="A176:A178"/>
    <mergeCell ref="A179:A181"/>
    <mergeCell ref="D182:D184"/>
    <mergeCell ref="I173:I175"/>
    <mergeCell ref="C176:C178"/>
    <mergeCell ref="J179:J181"/>
    <mergeCell ref="F179:F181"/>
    <mergeCell ref="I176:I178"/>
    <mergeCell ref="H176:H178"/>
    <mergeCell ref="G176:G178"/>
    <mergeCell ref="G179:G181"/>
    <mergeCell ref="H173:H175"/>
    <mergeCell ref="B201:B203"/>
    <mergeCell ref="B191:B193"/>
    <mergeCell ref="B194:B196"/>
    <mergeCell ref="G182:G184"/>
    <mergeCell ref="H182:H184"/>
    <mergeCell ref="F182:F184"/>
    <mergeCell ref="C188:C190"/>
    <mergeCell ref="C201:C203"/>
    <mergeCell ref="G188:G190"/>
    <mergeCell ref="G194:G196"/>
    <mergeCell ref="A194:A196"/>
    <mergeCell ref="A201:A203"/>
    <mergeCell ref="C185:C187"/>
    <mergeCell ref="B188:B190"/>
    <mergeCell ref="B185:B187"/>
    <mergeCell ref="B179:B181"/>
    <mergeCell ref="A191:A193"/>
    <mergeCell ref="A185:A187"/>
    <mergeCell ref="A188:A190"/>
    <mergeCell ref="C179:C181"/>
    <mergeCell ref="A217:A230"/>
    <mergeCell ref="B236:B238"/>
    <mergeCell ref="C236:C238"/>
    <mergeCell ref="B207:B209"/>
    <mergeCell ref="C231:C233"/>
    <mergeCell ref="B231:B233"/>
    <mergeCell ref="A236:A238"/>
    <mergeCell ref="A211:A214"/>
    <mergeCell ref="A207:A209"/>
    <mergeCell ref="B217:B230"/>
    <mergeCell ref="C217:C230"/>
    <mergeCell ref="B211:B214"/>
    <mergeCell ref="A231:A233"/>
    <mergeCell ref="C241:C243"/>
    <mergeCell ref="C247:C249"/>
    <mergeCell ref="G211:G214"/>
    <mergeCell ref="A247:A249"/>
    <mergeCell ref="B247:B249"/>
    <mergeCell ref="D247:D249"/>
    <mergeCell ref="A241:A243"/>
    <mergeCell ref="E217:E230"/>
    <mergeCell ref="H236:H238"/>
    <mergeCell ref="D241:D243"/>
    <mergeCell ref="H188:H190"/>
    <mergeCell ref="I188:I190"/>
    <mergeCell ref="D191:D193"/>
    <mergeCell ref="D194:D196"/>
    <mergeCell ref="D236:D238"/>
    <mergeCell ref="H211:H214"/>
    <mergeCell ref="C207:C209"/>
    <mergeCell ref="F191:F193"/>
    <mergeCell ref="G191:G193"/>
    <mergeCell ref="C211:C214"/>
    <mergeCell ref="D207:D209"/>
    <mergeCell ref="F207:F209"/>
    <mergeCell ref="G207:G209"/>
    <mergeCell ref="G201:G203"/>
    <mergeCell ref="C191:C193"/>
    <mergeCell ref="C194:C196"/>
    <mergeCell ref="G247:G249"/>
    <mergeCell ref="O247:O249"/>
    <mergeCell ref="I247:I249"/>
    <mergeCell ref="H247:H249"/>
    <mergeCell ref="K236:K238"/>
    <mergeCell ref="L236:L238"/>
    <mergeCell ref="I236:I238"/>
    <mergeCell ref="N247:N249"/>
    <mergeCell ref="M241:M243"/>
    <mergeCell ref="B241:B243"/>
    <mergeCell ref="N241:N243"/>
    <mergeCell ref="M236:M238"/>
    <mergeCell ref="M247:M249"/>
    <mergeCell ref="J236:J238"/>
    <mergeCell ref="L247:L249"/>
    <mergeCell ref="L241:L243"/>
    <mergeCell ref="K247:K249"/>
    <mergeCell ref="H241:H243"/>
    <mergeCell ref="J241:J243"/>
    <mergeCell ref="O231:O233"/>
    <mergeCell ref="M231:M233"/>
    <mergeCell ref="D231:D233"/>
    <mergeCell ref="N236:N238"/>
    <mergeCell ref="J247:J249"/>
    <mergeCell ref="O241:O243"/>
    <mergeCell ref="K241:K243"/>
    <mergeCell ref="G236:G238"/>
    <mergeCell ref="F241:F243"/>
    <mergeCell ref="G241:G243"/>
    <mergeCell ref="F247:F249"/>
    <mergeCell ref="I241:I243"/>
    <mergeCell ref="G231:G233"/>
    <mergeCell ref="D211:D214"/>
    <mergeCell ref="D217:D230"/>
    <mergeCell ref="F217:F230"/>
    <mergeCell ref="F231:F233"/>
    <mergeCell ref="F236:F238"/>
    <mergeCell ref="G217:G230"/>
    <mergeCell ref="F211:F214"/>
    <mergeCell ref="F185:F187"/>
    <mergeCell ref="D188:D190"/>
    <mergeCell ref="J185:J187"/>
    <mergeCell ref="J188:J190"/>
    <mergeCell ref="I191:I193"/>
    <mergeCell ref="J207:J209"/>
    <mergeCell ref="K194:K196"/>
    <mergeCell ref="F194:F196"/>
    <mergeCell ref="K231:K233"/>
    <mergeCell ref="J211:J214"/>
    <mergeCell ref="K211:K214"/>
    <mergeCell ref="I231:I233"/>
    <mergeCell ref="J231:J233"/>
    <mergeCell ref="H231:H233"/>
    <mergeCell ref="I211:I214"/>
    <mergeCell ref="H185:H187"/>
    <mergeCell ref="H207:H209"/>
    <mergeCell ref="H201:H203"/>
    <mergeCell ref="D185:D187"/>
    <mergeCell ref="H194:H196"/>
    <mergeCell ref="G185:G187"/>
    <mergeCell ref="D201:D203"/>
    <mergeCell ref="F201:F203"/>
    <mergeCell ref="H191:H193"/>
    <mergeCell ref="F188:F190"/>
    <mergeCell ref="K182:K184"/>
    <mergeCell ref="J201:J203"/>
    <mergeCell ref="J191:J193"/>
    <mergeCell ref="K201:K203"/>
    <mergeCell ref="K207:K209"/>
    <mergeCell ref="I201:I203"/>
    <mergeCell ref="K188:K190"/>
    <mergeCell ref="I182:I184"/>
    <mergeCell ref="J182:J184"/>
    <mergeCell ref="I185:I187"/>
    <mergeCell ref="K185:K187"/>
    <mergeCell ref="I207:I209"/>
    <mergeCell ref="K191:K193"/>
    <mergeCell ref="I194:I196"/>
    <mergeCell ref="J194:J196"/>
    <mergeCell ref="S11:S13"/>
    <mergeCell ref="Q135:Q137"/>
    <mergeCell ref="P140:P142"/>
    <mergeCell ref="N46:N48"/>
    <mergeCell ref="O46:O48"/>
    <mergeCell ref="K3:S3"/>
    <mergeCell ref="R82:R84"/>
    <mergeCell ref="R79:R81"/>
    <mergeCell ref="K73:K75"/>
    <mergeCell ref="K79:K81"/>
    <mergeCell ref="K76:K78"/>
    <mergeCell ref="K70:K72"/>
    <mergeCell ref="P73:P75"/>
    <mergeCell ref="Q73:Q75"/>
    <mergeCell ref="K82:K84"/>
    <mergeCell ref="F150:F152"/>
    <mergeCell ref="F88:F90"/>
    <mergeCell ref="H96:H98"/>
    <mergeCell ref="G96:G98"/>
    <mergeCell ref="J103:J105"/>
    <mergeCell ref="J88:J90"/>
    <mergeCell ref="H124:H126"/>
    <mergeCell ref="I135:I137"/>
    <mergeCell ref="G124:G126"/>
    <mergeCell ref="F124:F126"/>
    <mergeCell ref="P79:P81"/>
    <mergeCell ref="N85:N87"/>
    <mergeCell ref="A50:A58"/>
    <mergeCell ref="N65:N67"/>
    <mergeCell ref="O70:O72"/>
    <mergeCell ref="C79:C81"/>
    <mergeCell ref="H82:H84"/>
    <mergeCell ref="A43:A45"/>
    <mergeCell ref="A46:A48"/>
    <mergeCell ref="F32:F34"/>
    <mergeCell ref="A17:A19"/>
    <mergeCell ref="C17:C19"/>
    <mergeCell ref="D25:D27"/>
    <mergeCell ref="F25:F27"/>
    <mergeCell ref="F17:F19"/>
    <mergeCell ref="A25:A27"/>
    <mergeCell ref="A32:A34"/>
    <mergeCell ref="C32:C34"/>
    <mergeCell ref="A36:A42"/>
    <mergeCell ref="F43:F45"/>
    <mergeCell ref="S65:S67"/>
    <mergeCell ref="L32:L34"/>
    <mergeCell ref="S43:S45"/>
    <mergeCell ref="S32:S34"/>
    <mergeCell ref="N25:N27"/>
    <mergeCell ref="M43:M45"/>
    <mergeCell ref="M59:M62"/>
    <mergeCell ref="O43:O45"/>
    <mergeCell ref="N43:N45"/>
    <mergeCell ref="R25:R27"/>
    <mergeCell ref="S59:S62"/>
    <mergeCell ref="R46:R48"/>
    <mergeCell ref="L65:L67"/>
    <mergeCell ref="S46:S48"/>
    <mergeCell ref="O1:S1"/>
    <mergeCell ref="P46:P48"/>
    <mergeCell ref="O14:O16"/>
    <mergeCell ref="R32:R34"/>
    <mergeCell ref="Q17:Q19"/>
    <mergeCell ref="Q70:Q72"/>
    <mergeCell ref="P70:P72"/>
    <mergeCell ref="R65:R67"/>
    <mergeCell ref="R70:R72"/>
    <mergeCell ref="R11:R13"/>
    <mergeCell ref="R14:R16"/>
    <mergeCell ref="R17:R19"/>
    <mergeCell ref="Q43:Q45"/>
    <mergeCell ref="Q46:Q48"/>
    <mergeCell ref="P43:P45"/>
    <mergeCell ref="S17:S19"/>
    <mergeCell ref="S25:S27"/>
    <mergeCell ref="A2:S2"/>
    <mergeCell ref="M65:M67"/>
    <mergeCell ref="N17:N19"/>
    <mergeCell ref="O17:O19"/>
    <mergeCell ref="R43:R45"/>
    <mergeCell ref="G43:G45"/>
    <mergeCell ref="D43:D45"/>
    <mergeCell ref="B32:B34"/>
    <mergeCell ref="F130:F132"/>
    <mergeCell ref="G130:G132"/>
    <mergeCell ref="I124:I126"/>
    <mergeCell ref="S14:S16"/>
    <mergeCell ref="C150:C152"/>
    <mergeCell ref="L73:L75"/>
    <mergeCell ref="S96:S98"/>
    <mergeCell ref="S91:S93"/>
    <mergeCell ref="S85:S87"/>
    <mergeCell ref="S82:S84"/>
    <mergeCell ref="H140:H142"/>
    <mergeCell ref="G127:G129"/>
    <mergeCell ref="N76:N78"/>
    <mergeCell ref="J145:J147"/>
    <mergeCell ref="K145:K147"/>
    <mergeCell ref="G82:G84"/>
    <mergeCell ref="G79:G81"/>
    <mergeCell ref="J76:J78"/>
    <mergeCell ref="J130:J132"/>
    <mergeCell ref="M130:M132"/>
    <mergeCell ref="Q130:Q132"/>
    <mergeCell ref="Q140:Q142"/>
    <mergeCell ref="A156:A158"/>
    <mergeCell ref="B156:B158"/>
    <mergeCell ref="C156:C158"/>
    <mergeCell ref="C130:C132"/>
    <mergeCell ref="A153:A155"/>
    <mergeCell ref="B153:B155"/>
    <mergeCell ref="H130:H132"/>
    <mergeCell ref="I130:I132"/>
    <mergeCell ref="C127:C129"/>
    <mergeCell ref="C124:C126"/>
    <mergeCell ref="C135:C137"/>
    <mergeCell ref="D124:D126"/>
    <mergeCell ref="D130:D132"/>
    <mergeCell ref="D145:D147"/>
    <mergeCell ref="D135:D137"/>
    <mergeCell ref="D127:D129"/>
    <mergeCell ref="D140:D142"/>
    <mergeCell ref="C145:C147"/>
    <mergeCell ref="D170:D172"/>
    <mergeCell ref="B167:B169"/>
    <mergeCell ref="C170:C172"/>
    <mergeCell ref="A170:A172"/>
    <mergeCell ref="B170:B172"/>
    <mergeCell ref="D161:D163"/>
    <mergeCell ref="D167:D169"/>
    <mergeCell ref="C161:C163"/>
    <mergeCell ref="A167:A169"/>
    <mergeCell ref="C167:C169"/>
    <mergeCell ref="A164:A166"/>
    <mergeCell ref="A161:A163"/>
    <mergeCell ref="C164:C166"/>
    <mergeCell ref="B164:B166"/>
    <mergeCell ref="B161:B163"/>
    <mergeCell ref="B135:B137"/>
    <mergeCell ref="A140:A142"/>
    <mergeCell ref="B140:B142"/>
    <mergeCell ref="C140:C142"/>
    <mergeCell ref="B145:B147"/>
    <mergeCell ref="D150:D152"/>
    <mergeCell ref="C153:C155"/>
    <mergeCell ref="A116:A118"/>
    <mergeCell ref="A150:A152"/>
    <mergeCell ref="A130:A132"/>
    <mergeCell ref="B130:B132"/>
    <mergeCell ref="B150:B152"/>
    <mergeCell ref="B116:B118"/>
    <mergeCell ref="A135:A137"/>
    <mergeCell ref="A145:A147"/>
    <mergeCell ref="A96:A98"/>
    <mergeCell ref="B96:B98"/>
    <mergeCell ref="B110:B112"/>
    <mergeCell ref="A110:A112"/>
    <mergeCell ref="A127:A129"/>
    <mergeCell ref="B127:B129"/>
    <mergeCell ref="B124:B126"/>
    <mergeCell ref="A124:A126"/>
    <mergeCell ref="B103:B105"/>
    <mergeCell ref="A103:A105"/>
    <mergeCell ref="F116:F118"/>
    <mergeCell ref="I116:I118"/>
    <mergeCell ref="A85:A87"/>
    <mergeCell ref="C85:C87"/>
    <mergeCell ref="D85:D87"/>
    <mergeCell ref="D79:D81"/>
    <mergeCell ref="A82:A84"/>
    <mergeCell ref="B82:B84"/>
    <mergeCell ref="I82:I84"/>
    <mergeCell ref="I79:I81"/>
    <mergeCell ref="D96:D98"/>
    <mergeCell ref="D88:D90"/>
    <mergeCell ref="C103:C105"/>
    <mergeCell ref="D103:D105"/>
    <mergeCell ref="D91:D93"/>
    <mergeCell ref="C110:C112"/>
    <mergeCell ref="D116:D118"/>
    <mergeCell ref="C116:C118"/>
    <mergeCell ref="G88:G90"/>
    <mergeCell ref="H88:H90"/>
    <mergeCell ref="G91:G93"/>
    <mergeCell ref="B85:B87"/>
    <mergeCell ref="G110:G112"/>
    <mergeCell ref="H116:H118"/>
    <mergeCell ref="D110:D112"/>
    <mergeCell ref="C96:C98"/>
    <mergeCell ref="I88:I90"/>
    <mergeCell ref="F91:F93"/>
    <mergeCell ref="I91:I93"/>
    <mergeCell ref="A88:A90"/>
    <mergeCell ref="B88:B90"/>
    <mergeCell ref="A91:A93"/>
    <mergeCell ref="C88:C90"/>
    <mergeCell ref="B91:B93"/>
    <mergeCell ref="C91:C93"/>
    <mergeCell ref="H91:H93"/>
    <mergeCell ref="D50:D58"/>
    <mergeCell ref="B43:B45"/>
    <mergeCell ref="E36:E42"/>
    <mergeCell ref="D36:D42"/>
    <mergeCell ref="C70:C72"/>
    <mergeCell ref="D46:D48"/>
    <mergeCell ref="D59:D62"/>
    <mergeCell ref="B46:B48"/>
    <mergeCell ref="C50:C58"/>
    <mergeCell ref="C82:C84"/>
    <mergeCell ref="B50:B58"/>
    <mergeCell ref="C43:C45"/>
    <mergeCell ref="B25:B27"/>
    <mergeCell ref="C25:C27"/>
    <mergeCell ref="B36:B42"/>
    <mergeCell ref="C46:C48"/>
    <mergeCell ref="B65:B67"/>
    <mergeCell ref="C65:C67"/>
    <mergeCell ref="B70:B72"/>
    <mergeCell ref="J70:J72"/>
    <mergeCell ref="D70:D72"/>
    <mergeCell ref="F70:F72"/>
    <mergeCell ref="G70:G72"/>
    <mergeCell ref="H70:H72"/>
    <mergeCell ref="I76:I78"/>
    <mergeCell ref="D76:D78"/>
    <mergeCell ref="G73:G75"/>
    <mergeCell ref="J73:J75"/>
    <mergeCell ref="H79:H81"/>
    <mergeCell ref="I85:I87"/>
    <mergeCell ref="F76:F78"/>
    <mergeCell ref="H73:H75"/>
    <mergeCell ref="H76:H78"/>
    <mergeCell ref="F85:F87"/>
    <mergeCell ref="D82:D84"/>
    <mergeCell ref="F73:F75"/>
    <mergeCell ref="G85:G87"/>
    <mergeCell ref="F82:F84"/>
    <mergeCell ref="H85:H87"/>
    <mergeCell ref="J79:J81"/>
    <mergeCell ref="J82:J84"/>
    <mergeCell ref="D73:D75"/>
    <mergeCell ref="J85:J87"/>
    <mergeCell ref="F79:F81"/>
    <mergeCell ref="J14:J16"/>
    <mergeCell ref="J17:J19"/>
    <mergeCell ref="I11:I13"/>
    <mergeCell ref="G11:G13"/>
    <mergeCell ref="I25:I27"/>
    <mergeCell ref="I32:I34"/>
    <mergeCell ref="H17:H19"/>
    <mergeCell ref="I17:I19"/>
    <mergeCell ref="J32:J34"/>
    <mergeCell ref="J25:J27"/>
    <mergeCell ref="F11:F13"/>
    <mergeCell ref="C36:C42"/>
    <mergeCell ref="A3:A4"/>
    <mergeCell ref="B3:B4"/>
    <mergeCell ref="C3:C4"/>
    <mergeCell ref="D3:D4"/>
    <mergeCell ref="E3:E4"/>
    <mergeCell ref="D32:D34"/>
    <mergeCell ref="F14:F16"/>
    <mergeCell ref="F36:F42"/>
    <mergeCell ref="A11:A13"/>
    <mergeCell ref="B11:B13"/>
    <mergeCell ref="C11:C13"/>
    <mergeCell ref="D11:D13"/>
    <mergeCell ref="D17:D19"/>
    <mergeCell ref="B17:B19"/>
    <mergeCell ref="D14:D16"/>
    <mergeCell ref="C14:C16"/>
    <mergeCell ref="A14:A16"/>
    <mergeCell ref="B14:B16"/>
    <mergeCell ref="L82:L84"/>
    <mergeCell ref="N79:N81"/>
    <mergeCell ref="M76:M78"/>
    <mergeCell ref="M73:M75"/>
    <mergeCell ref="M70:M72"/>
    <mergeCell ref="L59:L62"/>
    <mergeCell ref="M82:M84"/>
    <mergeCell ref="M79:M81"/>
    <mergeCell ref="F3:F4"/>
    <mergeCell ref="G3:G4"/>
    <mergeCell ref="J43:J45"/>
    <mergeCell ref="H14:H16"/>
    <mergeCell ref="H11:H13"/>
    <mergeCell ref="G50:G58"/>
    <mergeCell ref="H46:H48"/>
    <mergeCell ref="I43:I45"/>
    <mergeCell ref="G25:G27"/>
    <mergeCell ref="H25:H27"/>
    <mergeCell ref="I14:I16"/>
    <mergeCell ref="G46:G48"/>
    <mergeCell ref="G36:G42"/>
    <mergeCell ref="H32:H34"/>
    <mergeCell ref="H43:H45"/>
    <mergeCell ref="H3:J3"/>
    <mergeCell ref="J11:J13"/>
    <mergeCell ref="G14:G16"/>
    <mergeCell ref="G17:G19"/>
    <mergeCell ref="G32:G34"/>
    <mergeCell ref="K11:K13"/>
    <mergeCell ref="Q25:Q27"/>
    <mergeCell ref="L43:L45"/>
    <mergeCell ref="K32:K34"/>
    <mergeCell ref="N14:N16"/>
    <mergeCell ref="Q14:Q16"/>
    <mergeCell ref="P14:P16"/>
    <mergeCell ref="L25:L27"/>
    <mergeCell ref="K14:K16"/>
    <mergeCell ref="M14:M16"/>
    <mergeCell ref="O59:O62"/>
    <mergeCell ref="P59:P62"/>
    <mergeCell ref="M25:M27"/>
    <mergeCell ref="L17:L19"/>
    <mergeCell ref="K25:K27"/>
    <mergeCell ref="K17:K19"/>
    <mergeCell ref="M17:M19"/>
    <mergeCell ref="N32:N34"/>
    <mergeCell ref="O32:O34"/>
    <mergeCell ref="O25:O27"/>
    <mergeCell ref="Q11:Q13"/>
    <mergeCell ref="N11:N13"/>
    <mergeCell ref="O11:O13"/>
    <mergeCell ref="L79:L81"/>
    <mergeCell ref="N73:N75"/>
    <mergeCell ref="L70:L72"/>
    <mergeCell ref="P11:P13"/>
    <mergeCell ref="L11:L13"/>
    <mergeCell ref="L14:L16"/>
    <mergeCell ref="M11:M13"/>
    <mergeCell ref="M32:M34"/>
    <mergeCell ref="Q32:Q34"/>
    <mergeCell ref="P17:P19"/>
    <mergeCell ref="K88:K90"/>
    <mergeCell ref="K43:K45"/>
    <mergeCell ref="M46:M48"/>
    <mergeCell ref="P32:P34"/>
    <mergeCell ref="P25:P27"/>
    <mergeCell ref="L46:L48"/>
    <mergeCell ref="Q76:Q78"/>
    <mergeCell ref="P85:P87"/>
    <mergeCell ref="N59:N62"/>
    <mergeCell ref="Q59:Q62"/>
    <mergeCell ref="K85:K87"/>
    <mergeCell ref="O82:O84"/>
    <mergeCell ref="O85:O87"/>
    <mergeCell ref="M85:M87"/>
    <mergeCell ref="P65:P67"/>
    <mergeCell ref="O65:O67"/>
    <mergeCell ref="O76:O78"/>
    <mergeCell ref="K46:K48"/>
    <mergeCell ref="Q85:Q87"/>
    <mergeCell ref="L85:L87"/>
    <mergeCell ref="O79:O81"/>
    <mergeCell ref="L76:L78"/>
    <mergeCell ref="N82:N84"/>
    <mergeCell ref="K65:K67"/>
    <mergeCell ref="P76:P78"/>
    <mergeCell ref="Q79:Q81"/>
    <mergeCell ref="Q65:Q67"/>
    <mergeCell ref="L88:L90"/>
    <mergeCell ref="I65:I67"/>
    <mergeCell ref="K59:K62"/>
    <mergeCell ref="I59:I62"/>
    <mergeCell ref="J46:J48"/>
    <mergeCell ref="E50:E58"/>
    <mergeCell ref="I46:I48"/>
    <mergeCell ref="F50:F58"/>
    <mergeCell ref="F46:F48"/>
    <mergeCell ref="J59:J62"/>
    <mergeCell ref="A59:A62"/>
    <mergeCell ref="G59:G62"/>
    <mergeCell ref="F65:F67"/>
    <mergeCell ref="F59:F62"/>
    <mergeCell ref="H65:H67"/>
    <mergeCell ref="H59:H62"/>
    <mergeCell ref="D65:D67"/>
    <mergeCell ref="B59:B62"/>
    <mergeCell ref="C59:C62"/>
    <mergeCell ref="O73:O75"/>
    <mergeCell ref="S73:S75"/>
    <mergeCell ref="P82:P84"/>
    <mergeCell ref="Q82:Q84"/>
    <mergeCell ref="A73:A75"/>
    <mergeCell ref="A76:A78"/>
    <mergeCell ref="B76:B78"/>
    <mergeCell ref="B73:B75"/>
    <mergeCell ref="C76:C78"/>
    <mergeCell ref="C73:C75"/>
    <mergeCell ref="A79:A81"/>
    <mergeCell ref="B79:B81"/>
    <mergeCell ref="A70:A72"/>
    <mergeCell ref="A65:A67"/>
    <mergeCell ref="J65:J67"/>
    <mergeCell ref="N70:N72"/>
    <mergeCell ref="I70:I72"/>
    <mergeCell ref="G76:G78"/>
    <mergeCell ref="I73:I75"/>
    <mergeCell ref="G65:G67"/>
    <mergeCell ref="Q103:Q105"/>
    <mergeCell ref="Q116:Q118"/>
    <mergeCell ref="Q88:Q90"/>
    <mergeCell ref="O88:O90"/>
    <mergeCell ref="O91:O93"/>
    <mergeCell ref="Q91:Q93"/>
    <mergeCell ref="Q110:Q112"/>
    <mergeCell ref="M91:M93"/>
    <mergeCell ref="P88:P90"/>
    <mergeCell ref="P91:P93"/>
    <mergeCell ref="Q96:Q98"/>
    <mergeCell ref="N91:N93"/>
    <mergeCell ref="N88:N90"/>
    <mergeCell ref="N96:N98"/>
    <mergeCell ref="M88:M90"/>
    <mergeCell ref="P110:P112"/>
    <mergeCell ref="G156:G158"/>
    <mergeCell ref="G170:G172"/>
    <mergeCell ref="M96:M98"/>
    <mergeCell ref="L103:L105"/>
    <mergeCell ref="M167:M169"/>
    <mergeCell ref="L161:L163"/>
    <mergeCell ref="H170:H172"/>
    <mergeCell ref="H145:H147"/>
    <mergeCell ref="I145:I147"/>
    <mergeCell ref="J164:J166"/>
    <mergeCell ref="J161:J163"/>
    <mergeCell ref="L164:L166"/>
    <mergeCell ref="L145:L147"/>
    <mergeCell ref="I150:I152"/>
    <mergeCell ref="K164:K166"/>
    <mergeCell ref="H135:H137"/>
    <mergeCell ref="J135:J137"/>
    <mergeCell ref="J110:J112"/>
    <mergeCell ref="H110:H112"/>
    <mergeCell ref="I110:I112"/>
    <mergeCell ref="L96:L98"/>
    <mergeCell ref="J96:J98"/>
    <mergeCell ref="I127:I129"/>
    <mergeCell ref="H127:H129"/>
    <mergeCell ref="L130:L132"/>
    <mergeCell ref="J91:J93"/>
    <mergeCell ref="K91:K93"/>
    <mergeCell ref="L91:L93"/>
    <mergeCell ref="N103:N105"/>
    <mergeCell ref="H103:H105"/>
    <mergeCell ref="N116:N118"/>
    <mergeCell ref="L116:L118"/>
    <mergeCell ref="N110:N112"/>
    <mergeCell ref="L110:L112"/>
    <mergeCell ref="I96:I98"/>
    <mergeCell ref="F170:F172"/>
    <mergeCell ref="F176:F178"/>
    <mergeCell ref="F173:F175"/>
    <mergeCell ref="F140:F142"/>
    <mergeCell ref="P103:P105"/>
    <mergeCell ref="P96:P98"/>
    <mergeCell ref="O96:O98"/>
    <mergeCell ref="F135:F137"/>
    <mergeCell ref="G135:G137"/>
    <mergeCell ref="F161:F163"/>
    <mergeCell ref="F96:F98"/>
    <mergeCell ref="F110:F112"/>
    <mergeCell ref="K96:K98"/>
    <mergeCell ref="O103:O105"/>
    <mergeCell ref="F103:F105"/>
    <mergeCell ref="G103:G105"/>
    <mergeCell ref="I103:I105"/>
    <mergeCell ref="K103:K105"/>
    <mergeCell ref="M103:M105"/>
    <mergeCell ref="O110:O112"/>
    <mergeCell ref="F127:F129"/>
    <mergeCell ref="P130:P132"/>
    <mergeCell ref="N140:N142"/>
    <mergeCell ref="L140:L142"/>
    <mergeCell ref="K110:K112"/>
    <mergeCell ref="J116:J118"/>
    <mergeCell ref="G116:G118"/>
    <mergeCell ref="M140:M142"/>
    <mergeCell ref="I140:I142"/>
    <mergeCell ref="P135:P137"/>
    <mergeCell ref="M135:M137"/>
    <mergeCell ref="P127:P129"/>
    <mergeCell ref="F153:F155"/>
    <mergeCell ref="G140:G142"/>
    <mergeCell ref="G145:G147"/>
    <mergeCell ref="F145:F147"/>
    <mergeCell ref="G150:G152"/>
    <mergeCell ref="H150:H152"/>
    <mergeCell ref="J150:J152"/>
    <mergeCell ref="M110:M112"/>
    <mergeCell ref="G153:G155"/>
    <mergeCell ref="J127:J129"/>
    <mergeCell ref="K124:K126"/>
    <mergeCell ref="P124:P126"/>
    <mergeCell ref="Q124:Q126"/>
    <mergeCell ref="M116:M118"/>
    <mergeCell ref="N124:N126"/>
    <mergeCell ref="O124:O126"/>
    <mergeCell ref="N135:N137"/>
  </mergeCells>
  <printOptions horizontalCentered="1" verticalCentered="1"/>
  <pageMargins left="0" right="0" top="0" bottom="0" header="0.11811023622047245" footer="0.11811023622047245"/>
  <pageSetup firstPageNumber="6" useFirstPageNumber="1" horizontalDpi="600" verticalDpi="600" orientation="landscape" paperSize="9" scale="57" r:id="rId1"/>
  <headerFooter alignWithMargins="0">
    <oddHeader>&amp;C&amp;P</oddHeader>
  </headerFooter>
  <rowBreaks count="9" manualBreakCount="9">
    <brk id="27" max="18" man="1"/>
    <brk id="62" max="18" man="1"/>
    <brk id="81" max="18" man="1"/>
    <brk id="98" max="18" man="1"/>
    <brk id="123" max="18" man="1"/>
    <brk id="152" max="18" man="1"/>
    <brk id="187" max="18" man="1"/>
    <brk id="203" max="18" man="1"/>
    <brk id="233" max="18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Y269"/>
  <sheetViews>
    <sheetView tabSelected="1" view="pageLayout" zoomScaleSheetLayoutView="75" workbookViewId="0" topLeftCell="O1">
      <selection activeCell="A2" sqref="A2:W2"/>
    </sheetView>
  </sheetViews>
  <sheetFormatPr defaultColWidth="9.00390625" defaultRowHeight="12.75"/>
  <cols>
    <col min="1" max="1" width="7.125" style="129" customWidth="1"/>
    <col min="2" max="2" width="40.125" style="130" customWidth="1"/>
    <col min="3" max="3" width="11.00390625" style="82" customWidth="1"/>
    <col min="4" max="4" width="10.00390625" style="131" customWidth="1"/>
    <col min="5" max="5" width="38.00390625" style="82" customWidth="1"/>
    <col min="6" max="6" width="9.625" style="129" customWidth="1"/>
    <col min="7" max="7" width="15.25390625" style="131" customWidth="1"/>
    <col min="8" max="8" width="6.875" style="131" customWidth="1"/>
    <col min="9" max="9" width="12.75390625" style="131" customWidth="1"/>
    <col min="10" max="10" width="10.00390625" style="82" customWidth="1"/>
    <col min="11" max="15" width="10.875" style="82" customWidth="1"/>
    <col min="16" max="16" width="10.875" style="82" bestFit="1" customWidth="1"/>
    <col min="17" max="21" width="10.875" style="146" bestFit="1" customWidth="1"/>
    <col min="22" max="22" width="10.875" style="146" customWidth="1"/>
    <col min="23" max="23" width="12.375" style="146" bestFit="1" customWidth="1"/>
    <col min="24" max="24" width="26.875" style="69" customWidth="1"/>
    <col min="25" max="16384" width="9.125" style="69" customWidth="1"/>
  </cols>
  <sheetData>
    <row r="1" spans="2:23" s="65" customFormat="1" ht="68.25" customHeight="1">
      <c r="B1" s="66"/>
      <c r="C1" s="66"/>
      <c r="D1" s="66"/>
      <c r="E1" s="67"/>
      <c r="F1" s="67"/>
      <c r="G1" s="66"/>
      <c r="H1" s="66"/>
      <c r="I1" s="66"/>
      <c r="J1" s="66"/>
      <c r="K1" s="66"/>
      <c r="L1" s="66"/>
      <c r="M1" s="67"/>
      <c r="N1" s="67"/>
      <c r="O1" s="303" t="s">
        <v>423</v>
      </c>
      <c r="P1" s="303"/>
      <c r="Q1" s="303"/>
      <c r="R1" s="303"/>
      <c r="S1" s="303"/>
      <c r="T1" s="303"/>
      <c r="U1" s="303"/>
      <c r="V1" s="303"/>
      <c r="W1" s="303"/>
    </row>
    <row r="2" spans="1:23" s="68" customFormat="1" ht="39.75" customHeight="1">
      <c r="A2" s="304" t="s">
        <v>290</v>
      </c>
      <c r="B2" s="304"/>
      <c r="C2" s="304"/>
      <c r="D2" s="304"/>
      <c r="E2" s="304"/>
      <c r="F2" s="304"/>
      <c r="G2" s="304"/>
      <c r="H2" s="304"/>
      <c r="I2" s="304"/>
      <c r="J2" s="304"/>
      <c r="K2" s="304"/>
      <c r="L2" s="304"/>
      <c r="M2" s="304"/>
      <c r="N2" s="304"/>
      <c r="O2" s="304"/>
      <c r="P2" s="304"/>
      <c r="Q2" s="304"/>
      <c r="R2" s="304"/>
      <c r="S2" s="304"/>
      <c r="T2" s="304"/>
      <c r="U2" s="304"/>
      <c r="V2" s="304"/>
      <c r="W2" s="304"/>
    </row>
    <row r="3" spans="1:23" ht="36.75" customHeight="1">
      <c r="A3" s="261" t="s">
        <v>132</v>
      </c>
      <c r="B3" s="247" t="s">
        <v>133</v>
      </c>
      <c r="C3" s="247" t="s">
        <v>134</v>
      </c>
      <c r="D3" s="247" t="s">
        <v>135</v>
      </c>
      <c r="E3" s="247" t="s">
        <v>136</v>
      </c>
      <c r="F3" s="247" t="s">
        <v>137</v>
      </c>
      <c r="G3" s="247" t="s">
        <v>138</v>
      </c>
      <c r="H3" s="300" t="s">
        <v>139</v>
      </c>
      <c r="I3" s="301"/>
      <c r="J3" s="302"/>
      <c r="K3" s="300" t="s">
        <v>140</v>
      </c>
      <c r="L3" s="301"/>
      <c r="M3" s="301"/>
      <c r="N3" s="301"/>
      <c r="O3" s="301"/>
      <c r="P3" s="301"/>
      <c r="Q3" s="301"/>
      <c r="R3" s="301"/>
      <c r="S3" s="301"/>
      <c r="T3" s="301"/>
      <c r="U3" s="301"/>
      <c r="V3" s="301"/>
      <c r="W3" s="302"/>
    </row>
    <row r="4" spans="1:23" ht="48">
      <c r="A4" s="263"/>
      <c r="B4" s="249"/>
      <c r="C4" s="249"/>
      <c r="D4" s="249"/>
      <c r="E4" s="249"/>
      <c r="F4" s="249"/>
      <c r="G4" s="249"/>
      <c r="H4" s="70" t="s">
        <v>141</v>
      </c>
      <c r="I4" s="70" t="s">
        <v>142</v>
      </c>
      <c r="J4" s="70" t="s">
        <v>143</v>
      </c>
      <c r="K4" s="71">
        <v>2014</v>
      </c>
      <c r="L4" s="71">
        <v>2015</v>
      </c>
      <c r="M4" s="71">
        <v>2016</v>
      </c>
      <c r="N4" s="71">
        <v>2017</v>
      </c>
      <c r="O4" s="71">
        <v>2018</v>
      </c>
      <c r="P4" s="71">
        <v>2019</v>
      </c>
      <c r="Q4" s="154">
        <v>2020</v>
      </c>
      <c r="R4" s="154">
        <v>2021</v>
      </c>
      <c r="S4" s="154">
        <v>2022</v>
      </c>
      <c r="T4" s="154">
        <v>2023</v>
      </c>
      <c r="U4" s="154">
        <v>2024</v>
      </c>
      <c r="V4" s="154">
        <v>2025</v>
      </c>
      <c r="W4" s="154" t="s">
        <v>144</v>
      </c>
    </row>
    <row r="5" spans="1:23" s="72" customFormat="1" ht="12">
      <c r="A5" s="70" t="s">
        <v>145</v>
      </c>
      <c r="B5" s="70" t="s">
        <v>146</v>
      </c>
      <c r="C5" s="70" t="s">
        <v>147</v>
      </c>
      <c r="D5" s="70" t="s">
        <v>148</v>
      </c>
      <c r="E5" s="70" t="s">
        <v>149</v>
      </c>
      <c r="F5" s="70" t="s">
        <v>150</v>
      </c>
      <c r="G5" s="70" t="s">
        <v>151</v>
      </c>
      <c r="H5" s="70" t="s">
        <v>152</v>
      </c>
      <c r="I5" s="70" t="s">
        <v>153</v>
      </c>
      <c r="J5" s="70" t="s">
        <v>154</v>
      </c>
      <c r="K5" s="71" t="s">
        <v>155</v>
      </c>
      <c r="L5" s="71" t="s">
        <v>156</v>
      </c>
      <c r="M5" s="71" t="s">
        <v>157</v>
      </c>
      <c r="N5" s="71" t="s">
        <v>158</v>
      </c>
      <c r="O5" s="71" t="s">
        <v>159</v>
      </c>
      <c r="P5" s="71" t="s">
        <v>160</v>
      </c>
      <c r="Q5" s="154" t="s">
        <v>261</v>
      </c>
      <c r="R5" s="154" t="s">
        <v>262</v>
      </c>
      <c r="S5" s="154" t="s">
        <v>285</v>
      </c>
      <c r="T5" s="154" t="s">
        <v>296</v>
      </c>
      <c r="U5" s="154" t="s">
        <v>297</v>
      </c>
      <c r="V5" s="154" t="s">
        <v>372</v>
      </c>
      <c r="W5" s="154" t="s">
        <v>373</v>
      </c>
    </row>
    <row r="6" spans="1:23" ht="100.5" customHeight="1">
      <c r="A6" s="70" t="s">
        <v>263</v>
      </c>
      <c r="B6" s="73" t="s">
        <v>10</v>
      </c>
      <c r="C6" s="70"/>
      <c r="D6" s="70" t="s">
        <v>264</v>
      </c>
      <c r="E6" s="70" t="s">
        <v>264</v>
      </c>
      <c r="F6" s="70" t="s">
        <v>379</v>
      </c>
      <c r="G6" s="70" t="s">
        <v>177</v>
      </c>
      <c r="H6" s="70" t="s">
        <v>264</v>
      </c>
      <c r="I6" s="70" t="s">
        <v>264</v>
      </c>
      <c r="J6" s="70" t="s">
        <v>264</v>
      </c>
      <c r="K6" s="71" t="s">
        <v>264</v>
      </c>
      <c r="L6" s="71" t="s">
        <v>264</v>
      </c>
      <c r="M6" s="71" t="s">
        <v>264</v>
      </c>
      <c r="N6" s="71" t="s">
        <v>264</v>
      </c>
      <c r="O6" s="71" t="s">
        <v>264</v>
      </c>
      <c r="P6" s="71" t="s">
        <v>264</v>
      </c>
      <c r="Q6" s="154" t="s">
        <v>264</v>
      </c>
      <c r="R6" s="154" t="s">
        <v>264</v>
      </c>
      <c r="S6" s="154" t="s">
        <v>264</v>
      </c>
      <c r="T6" s="154" t="s">
        <v>264</v>
      </c>
      <c r="U6" s="154" t="s">
        <v>264</v>
      </c>
      <c r="V6" s="156" t="s">
        <v>264</v>
      </c>
      <c r="W6" s="154" t="s">
        <v>264</v>
      </c>
    </row>
    <row r="7" spans="1:23" s="65" customFormat="1" ht="12.75">
      <c r="A7" s="74"/>
      <c r="B7" s="75" t="s">
        <v>27</v>
      </c>
      <c r="C7" s="76" t="s">
        <v>266</v>
      </c>
      <c r="D7" s="76" t="s">
        <v>264</v>
      </c>
      <c r="E7" s="76" t="s">
        <v>264</v>
      </c>
      <c r="F7" s="76" t="s">
        <v>264</v>
      </c>
      <c r="G7" s="76" t="s">
        <v>212</v>
      </c>
      <c r="H7" s="76" t="s">
        <v>264</v>
      </c>
      <c r="I7" s="76" t="s">
        <v>264</v>
      </c>
      <c r="J7" s="76" t="s">
        <v>264</v>
      </c>
      <c r="K7" s="77">
        <f>K8+K9</f>
        <v>372204.10000000003</v>
      </c>
      <c r="L7" s="77">
        <f>L8+L9</f>
        <v>235542.94999999998</v>
      </c>
      <c r="M7" s="77">
        <f>M8+M9</f>
        <v>127847.76999999999</v>
      </c>
      <c r="N7" s="77">
        <f>N8+N9</f>
        <v>151652</v>
      </c>
      <c r="O7" s="77">
        <f>O8+O9+O10</f>
        <v>195056.7</v>
      </c>
      <c r="P7" s="77">
        <f>P21+P221</f>
        <v>276169.85000000003</v>
      </c>
      <c r="Q7" s="160">
        <f aca="true" t="shared" si="0" ref="Q7:W7">Q8+Q9+Q10</f>
        <v>303491.2</v>
      </c>
      <c r="R7" s="160">
        <f t="shared" si="0"/>
        <v>256286.3</v>
      </c>
      <c r="S7" s="160">
        <f t="shared" si="0"/>
        <v>169998.3</v>
      </c>
      <c r="T7" s="160">
        <f t="shared" si="0"/>
        <v>174190.3</v>
      </c>
      <c r="U7" s="160">
        <f t="shared" si="0"/>
        <v>174190.3</v>
      </c>
      <c r="V7" s="160">
        <f t="shared" si="0"/>
        <v>174190.3</v>
      </c>
      <c r="W7" s="160">
        <f t="shared" si="0"/>
        <v>2610820.0699999994</v>
      </c>
    </row>
    <row r="8" spans="1:23" s="80" customFormat="1" ht="12">
      <c r="A8" s="78"/>
      <c r="B8" s="73" t="s">
        <v>185</v>
      </c>
      <c r="C8" s="78" t="s">
        <v>266</v>
      </c>
      <c r="D8" s="78" t="s">
        <v>264</v>
      </c>
      <c r="E8" s="78" t="s">
        <v>264</v>
      </c>
      <c r="F8" s="78" t="s">
        <v>264</v>
      </c>
      <c r="G8" s="78" t="s">
        <v>212</v>
      </c>
      <c r="H8" s="78" t="s">
        <v>264</v>
      </c>
      <c r="I8" s="78" t="s">
        <v>264</v>
      </c>
      <c r="J8" s="78" t="s">
        <v>264</v>
      </c>
      <c r="K8" s="79">
        <f>K21+K221</f>
        <v>372204.10000000003</v>
      </c>
      <c r="L8" s="79">
        <f>L21+L221</f>
        <v>235542.94999999998</v>
      </c>
      <c r="M8" s="79">
        <f>M21+M221</f>
        <v>127847.76999999999</v>
      </c>
      <c r="N8" s="79">
        <f>N21+N221</f>
        <v>151652</v>
      </c>
      <c r="O8" s="79">
        <f>O22+O221</f>
        <v>194936.44</v>
      </c>
      <c r="P8" s="79">
        <f>P7</f>
        <v>276169.85000000003</v>
      </c>
      <c r="Q8" s="142">
        <f>Q21+Q221</f>
        <v>303491.2</v>
      </c>
      <c r="R8" s="142">
        <f>R21+R221</f>
        <v>256286.3</v>
      </c>
      <c r="S8" s="142">
        <f>S22+S222</f>
        <v>169998.3</v>
      </c>
      <c r="T8" s="142">
        <f>T22+T222</f>
        <v>174190.3</v>
      </c>
      <c r="U8" s="142">
        <f>U22+U222</f>
        <v>174190.3</v>
      </c>
      <c r="V8" s="142">
        <f>V22+V222</f>
        <v>174190.3</v>
      </c>
      <c r="W8" s="142">
        <f>SUM(K8:V8)</f>
        <v>2610699.8099999996</v>
      </c>
    </row>
    <row r="9" spans="1:23" s="80" customFormat="1" ht="12">
      <c r="A9" s="78"/>
      <c r="B9" s="73" t="s">
        <v>28</v>
      </c>
      <c r="C9" s="78" t="s">
        <v>266</v>
      </c>
      <c r="D9" s="78" t="s">
        <v>264</v>
      </c>
      <c r="E9" s="78" t="s">
        <v>264</v>
      </c>
      <c r="F9" s="78" t="s">
        <v>264</v>
      </c>
      <c r="G9" s="78" t="s">
        <v>212</v>
      </c>
      <c r="H9" s="78" t="s">
        <v>264</v>
      </c>
      <c r="I9" s="78" t="s">
        <v>264</v>
      </c>
      <c r="J9" s="78" t="s">
        <v>264</v>
      </c>
      <c r="K9" s="79"/>
      <c r="L9" s="79"/>
      <c r="M9" s="79"/>
      <c r="N9" s="79"/>
      <c r="O9" s="79">
        <f>O213</f>
        <v>119.5</v>
      </c>
      <c r="P9" s="79">
        <f>P213</f>
        <v>0</v>
      </c>
      <c r="Q9" s="142">
        <f>Q213</f>
        <v>0</v>
      </c>
      <c r="R9" s="142">
        <f>R213</f>
        <v>0</v>
      </c>
      <c r="S9" s="142">
        <f aca="true" t="shared" si="1" ref="S9:V10">S23</f>
        <v>0</v>
      </c>
      <c r="T9" s="142">
        <f t="shared" si="1"/>
        <v>0</v>
      </c>
      <c r="U9" s="142">
        <f t="shared" si="1"/>
        <v>0</v>
      </c>
      <c r="V9" s="142">
        <f t="shared" si="1"/>
        <v>0</v>
      </c>
      <c r="W9" s="142">
        <f>SUM(K9:U9)</f>
        <v>119.5</v>
      </c>
    </row>
    <row r="10" spans="1:23" s="80" customFormat="1" ht="21.75" customHeight="1">
      <c r="A10" s="78"/>
      <c r="B10" s="73" t="s">
        <v>187</v>
      </c>
      <c r="C10" s="78" t="s">
        <v>266</v>
      </c>
      <c r="D10" s="78" t="s">
        <v>264</v>
      </c>
      <c r="E10" s="78" t="s">
        <v>264</v>
      </c>
      <c r="F10" s="78" t="s">
        <v>264</v>
      </c>
      <c r="G10" s="78" t="s">
        <v>189</v>
      </c>
      <c r="H10" s="78" t="s">
        <v>264</v>
      </c>
      <c r="I10" s="78" t="s">
        <v>264</v>
      </c>
      <c r="J10" s="78" t="s">
        <v>264</v>
      </c>
      <c r="K10" s="79"/>
      <c r="L10" s="79"/>
      <c r="M10" s="79"/>
      <c r="N10" s="79"/>
      <c r="O10" s="79">
        <f>O215</f>
        <v>0.76</v>
      </c>
      <c r="P10" s="79"/>
      <c r="Q10" s="142"/>
      <c r="R10" s="142"/>
      <c r="S10" s="142">
        <f t="shared" si="1"/>
        <v>0</v>
      </c>
      <c r="T10" s="142">
        <f t="shared" si="1"/>
        <v>0</v>
      </c>
      <c r="U10" s="142">
        <f t="shared" si="1"/>
        <v>0</v>
      </c>
      <c r="V10" s="142">
        <f t="shared" si="1"/>
        <v>0</v>
      </c>
      <c r="W10" s="142">
        <f>SUM(K10:U10)</f>
        <v>0.76</v>
      </c>
    </row>
    <row r="11" spans="1:24" ht="12">
      <c r="A11" s="247"/>
      <c r="B11" s="250" t="s">
        <v>267</v>
      </c>
      <c r="C11" s="247" t="s">
        <v>268</v>
      </c>
      <c r="D11" s="247" t="s">
        <v>264</v>
      </c>
      <c r="E11" s="81" t="s">
        <v>391</v>
      </c>
      <c r="F11" s="247" t="s">
        <v>264</v>
      </c>
      <c r="G11" s="247" t="s">
        <v>264</v>
      </c>
      <c r="H11" s="247" t="s">
        <v>264</v>
      </c>
      <c r="I11" s="247" t="s">
        <v>264</v>
      </c>
      <c r="J11" s="247" t="s">
        <v>264</v>
      </c>
      <c r="K11" s="247">
        <v>100</v>
      </c>
      <c r="L11" s="247">
        <v>100</v>
      </c>
      <c r="M11" s="247">
        <v>80</v>
      </c>
      <c r="N11" s="247">
        <v>80</v>
      </c>
      <c r="O11" s="247">
        <v>80</v>
      </c>
      <c r="P11" s="247">
        <v>80</v>
      </c>
      <c r="Q11" s="180">
        <v>80</v>
      </c>
      <c r="R11" s="180">
        <v>80</v>
      </c>
      <c r="S11" s="180">
        <v>80</v>
      </c>
      <c r="T11" s="180">
        <v>80</v>
      </c>
      <c r="U11" s="180">
        <v>80</v>
      </c>
      <c r="V11" s="146">
        <v>80</v>
      </c>
      <c r="W11" s="180" t="s">
        <v>264</v>
      </c>
      <c r="X11" s="239"/>
    </row>
    <row r="12" spans="1:24" ht="12" customHeight="1">
      <c r="A12" s="248"/>
      <c r="B12" s="251"/>
      <c r="C12" s="248"/>
      <c r="D12" s="248"/>
      <c r="E12" s="83" t="s">
        <v>321</v>
      </c>
      <c r="F12" s="248"/>
      <c r="G12" s="248"/>
      <c r="H12" s="248"/>
      <c r="I12" s="248"/>
      <c r="J12" s="248"/>
      <c r="K12" s="248"/>
      <c r="L12" s="248"/>
      <c r="M12" s="248"/>
      <c r="N12" s="248"/>
      <c r="O12" s="248"/>
      <c r="P12" s="248"/>
      <c r="Q12" s="181"/>
      <c r="R12" s="181"/>
      <c r="S12" s="181"/>
      <c r="T12" s="181"/>
      <c r="U12" s="181"/>
      <c r="V12" s="181"/>
      <c r="W12" s="181"/>
      <c r="X12" s="239"/>
    </row>
    <row r="13" spans="1:24" ht="42.75" customHeight="1">
      <c r="A13" s="249"/>
      <c r="B13" s="252"/>
      <c r="C13" s="249"/>
      <c r="D13" s="249"/>
      <c r="E13" s="84" t="s">
        <v>218</v>
      </c>
      <c r="F13" s="249"/>
      <c r="G13" s="249"/>
      <c r="H13" s="249"/>
      <c r="I13" s="249"/>
      <c r="J13" s="249"/>
      <c r="K13" s="249"/>
      <c r="L13" s="249"/>
      <c r="M13" s="249"/>
      <c r="N13" s="249"/>
      <c r="O13" s="249"/>
      <c r="P13" s="249"/>
      <c r="Q13" s="182"/>
      <c r="R13" s="182"/>
      <c r="S13" s="182"/>
      <c r="T13" s="182"/>
      <c r="U13" s="182"/>
      <c r="V13" s="236"/>
      <c r="W13" s="182"/>
      <c r="X13" s="239"/>
    </row>
    <row r="14" spans="1:24" ht="12">
      <c r="A14" s="247"/>
      <c r="B14" s="250" t="s">
        <v>293</v>
      </c>
      <c r="C14" s="247" t="s">
        <v>268</v>
      </c>
      <c r="D14" s="247" t="s">
        <v>264</v>
      </c>
      <c r="E14" s="83" t="s">
        <v>392</v>
      </c>
      <c r="F14" s="247" t="s">
        <v>264</v>
      </c>
      <c r="G14" s="247" t="s">
        <v>264</v>
      </c>
      <c r="H14" s="247" t="s">
        <v>264</v>
      </c>
      <c r="I14" s="247" t="s">
        <v>264</v>
      </c>
      <c r="J14" s="247" t="s">
        <v>264</v>
      </c>
      <c r="K14" s="261">
        <v>10</v>
      </c>
      <c r="L14" s="261">
        <v>61.6</v>
      </c>
      <c r="M14" s="261">
        <v>65</v>
      </c>
      <c r="N14" s="261">
        <v>70</v>
      </c>
      <c r="O14" s="261">
        <v>80</v>
      </c>
      <c r="P14" s="261">
        <v>90</v>
      </c>
      <c r="Q14" s="177">
        <v>90</v>
      </c>
      <c r="R14" s="177">
        <v>95</v>
      </c>
      <c r="S14" s="177">
        <v>95</v>
      </c>
      <c r="T14" s="177">
        <v>95</v>
      </c>
      <c r="U14" s="177">
        <v>95</v>
      </c>
      <c r="V14" s="177">
        <v>95</v>
      </c>
      <c r="W14" s="177" t="s">
        <v>264</v>
      </c>
      <c r="X14" s="239"/>
    </row>
    <row r="15" spans="1:24" ht="36">
      <c r="A15" s="248"/>
      <c r="B15" s="251"/>
      <c r="C15" s="248"/>
      <c r="D15" s="248"/>
      <c r="E15" s="83" t="s">
        <v>322</v>
      </c>
      <c r="F15" s="248"/>
      <c r="G15" s="248"/>
      <c r="H15" s="248"/>
      <c r="I15" s="248"/>
      <c r="J15" s="248"/>
      <c r="K15" s="262"/>
      <c r="L15" s="262"/>
      <c r="M15" s="262"/>
      <c r="N15" s="262"/>
      <c r="O15" s="262"/>
      <c r="P15" s="262"/>
      <c r="Q15" s="178"/>
      <c r="R15" s="178"/>
      <c r="S15" s="178"/>
      <c r="T15" s="178"/>
      <c r="U15" s="178"/>
      <c r="V15" s="237"/>
      <c r="W15" s="178"/>
      <c r="X15" s="239"/>
    </row>
    <row r="16" spans="1:24" ht="24">
      <c r="A16" s="249"/>
      <c r="B16" s="252"/>
      <c r="C16" s="249"/>
      <c r="D16" s="249"/>
      <c r="E16" s="83" t="s">
        <v>220</v>
      </c>
      <c r="F16" s="249"/>
      <c r="G16" s="249"/>
      <c r="H16" s="249"/>
      <c r="I16" s="249"/>
      <c r="J16" s="249"/>
      <c r="K16" s="263"/>
      <c r="L16" s="263"/>
      <c r="M16" s="263"/>
      <c r="N16" s="263"/>
      <c r="O16" s="263"/>
      <c r="P16" s="263"/>
      <c r="Q16" s="179"/>
      <c r="R16" s="179"/>
      <c r="S16" s="179"/>
      <c r="T16" s="179"/>
      <c r="U16" s="179"/>
      <c r="V16" s="238"/>
      <c r="W16" s="179"/>
      <c r="X16" s="239"/>
    </row>
    <row r="17" spans="1:24" ht="12">
      <c r="A17" s="247"/>
      <c r="B17" s="250" t="s">
        <v>291</v>
      </c>
      <c r="C17" s="247" t="s">
        <v>268</v>
      </c>
      <c r="D17" s="247" t="s">
        <v>264</v>
      </c>
      <c r="E17" s="81" t="s">
        <v>392</v>
      </c>
      <c r="F17" s="247" t="s">
        <v>264</v>
      </c>
      <c r="G17" s="247" t="s">
        <v>264</v>
      </c>
      <c r="H17" s="247" t="s">
        <v>264</v>
      </c>
      <c r="I17" s="247" t="s">
        <v>264</v>
      </c>
      <c r="J17" s="247" t="s">
        <v>264</v>
      </c>
      <c r="K17" s="247" t="s">
        <v>264</v>
      </c>
      <c r="L17" s="261">
        <v>50</v>
      </c>
      <c r="M17" s="261">
        <v>60</v>
      </c>
      <c r="N17" s="261">
        <v>70</v>
      </c>
      <c r="O17" s="261">
        <v>80</v>
      </c>
      <c r="P17" s="261">
        <v>100</v>
      </c>
      <c r="Q17" s="177">
        <v>100</v>
      </c>
      <c r="R17" s="177">
        <v>100</v>
      </c>
      <c r="S17" s="177">
        <v>100</v>
      </c>
      <c r="T17" s="177">
        <v>100</v>
      </c>
      <c r="U17" s="177">
        <v>100</v>
      </c>
      <c r="V17" s="177">
        <v>100</v>
      </c>
      <c r="W17" s="177" t="s">
        <v>264</v>
      </c>
      <c r="X17" s="239"/>
    </row>
    <row r="18" spans="1:24" ht="48">
      <c r="A18" s="248"/>
      <c r="B18" s="251"/>
      <c r="C18" s="248"/>
      <c r="D18" s="248"/>
      <c r="E18" s="83" t="s">
        <v>323</v>
      </c>
      <c r="F18" s="248"/>
      <c r="G18" s="248"/>
      <c r="H18" s="248"/>
      <c r="I18" s="248"/>
      <c r="J18" s="248"/>
      <c r="K18" s="248"/>
      <c r="L18" s="262"/>
      <c r="M18" s="262"/>
      <c r="N18" s="262"/>
      <c r="O18" s="262"/>
      <c r="P18" s="262"/>
      <c r="Q18" s="178"/>
      <c r="R18" s="178"/>
      <c r="S18" s="178"/>
      <c r="T18" s="178"/>
      <c r="U18" s="178"/>
      <c r="V18" s="237"/>
      <c r="W18" s="178"/>
      <c r="X18" s="239"/>
    </row>
    <row r="19" spans="1:24" ht="26.25" customHeight="1">
      <c r="A19" s="249"/>
      <c r="B19" s="252"/>
      <c r="C19" s="249"/>
      <c r="D19" s="249"/>
      <c r="E19" s="84" t="s">
        <v>31</v>
      </c>
      <c r="F19" s="249"/>
      <c r="G19" s="249"/>
      <c r="H19" s="249"/>
      <c r="I19" s="249"/>
      <c r="J19" s="249"/>
      <c r="K19" s="249"/>
      <c r="L19" s="263"/>
      <c r="M19" s="263"/>
      <c r="N19" s="263"/>
      <c r="O19" s="263"/>
      <c r="P19" s="263"/>
      <c r="Q19" s="179"/>
      <c r="R19" s="179"/>
      <c r="S19" s="179"/>
      <c r="T19" s="179"/>
      <c r="U19" s="179"/>
      <c r="V19" s="238"/>
      <c r="W19" s="179"/>
      <c r="X19" s="239"/>
    </row>
    <row r="20" spans="1:23" ht="72">
      <c r="A20" s="70"/>
      <c r="B20" s="73" t="s">
        <v>110</v>
      </c>
      <c r="C20" s="70"/>
      <c r="D20" s="70" t="s">
        <v>264</v>
      </c>
      <c r="E20" s="84" t="s">
        <v>270</v>
      </c>
      <c r="F20" s="70" t="s">
        <v>264</v>
      </c>
      <c r="G20" s="70" t="s">
        <v>264</v>
      </c>
      <c r="H20" s="70" t="s">
        <v>264</v>
      </c>
      <c r="I20" s="70" t="s">
        <v>264</v>
      </c>
      <c r="J20" s="70" t="s">
        <v>264</v>
      </c>
      <c r="K20" s="70" t="s">
        <v>264</v>
      </c>
      <c r="L20" s="70" t="s">
        <v>264</v>
      </c>
      <c r="M20" s="70" t="s">
        <v>264</v>
      </c>
      <c r="N20" s="70" t="s">
        <v>264</v>
      </c>
      <c r="O20" s="70" t="s">
        <v>264</v>
      </c>
      <c r="P20" s="70" t="s">
        <v>264</v>
      </c>
      <c r="Q20" s="156" t="s">
        <v>264</v>
      </c>
      <c r="R20" s="156" t="s">
        <v>264</v>
      </c>
      <c r="S20" s="156" t="s">
        <v>264</v>
      </c>
      <c r="T20" s="156" t="s">
        <v>264</v>
      </c>
      <c r="U20" s="156" t="s">
        <v>264</v>
      </c>
      <c r="V20" s="156" t="s">
        <v>264</v>
      </c>
      <c r="W20" s="156" t="s">
        <v>264</v>
      </c>
    </row>
    <row r="21" spans="1:24" s="80" customFormat="1" ht="36">
      <c r="A21" s="78" t="s">
        <v>271</v>
      </c>
      <c r="B21" s="73" t="s">
        <v>272</v>
      </c>
      <c r="C21" s="78"/>
      <c r="D21" s="78">
        <v>1</v>
      </c>
      <c r="E21" s="78" t="s">
        <v>264</v>
      </c>
      <c r="F21" s="78" t="s">
        <v>379</v>
      </c>
      <c r="G21" s="78" t="s">
        <v>212</v>
      </c>
      <c r="H21" s="78" t="s">
        <v>264</v>
      </c>
      <c r="I21" s="78" t="s">
        <v>264</v>
      </c>
      <c r="J21" s="78" t="s">
        <v>264</v>
      </c>
      <c r="K21" s="79">
        <f>K28</f>
        <v>323615.4</v>
      </c>
      <c r="L21" s="79">
        <f aca="true" t="shared" si="2" ref="L21:Q21">L28</f>
        <v>174893.59999999998</v>
      </c>
      <c r="M21" s="79">
        <f t="shared" si="2"/>
        <v>68542.76999999999</v>
      </c>
      <c r="N21" s="79">
        <f>N28</f>
        <v>88298.7</v>
      </c>
      <c r="O21" s="79">
        <f>O22+O23+O24</f>
        <v>122244.9</v>
      </c>
      <c r="P21" s="79">
        <f t="shared" si="2"/>
        <v>183201.90000000002</v>
      </c>
      <c r="Q21" s="142">
        <f t="shared" si="2"/>
        <v>199284.2</v>
      </c>
      <c r="R21" s="142">
        <f>R22</f>
        <v>155448.8</v>
      </c>
      <c r="S21" s="142">
        <f>S28</f>
        <v>57443.09999999999</v>
      </c>
      <c r="T21" s="142">
        <f>T28</f>
        <v>61523.399999999994</v>
      </c>
      <c r="U21" s="142">
        <f>U28</f>
        <v>61523.399999999994</v>
      </c>
      <c r="V21" s="142">
        <f>V28</f>
        <v>61523.399999999994</v>
      </c>
      <c r="W21" s="142">
        <f>W22+W23+W24</f>
        <v>1557543.5699999998</v>
      </c>
      <c r="X21" s="85"/>
    </row>
    <row r="22" spans="1:23" ht="12">
      <c r="A22" s="70"/>
      <c r="B22" s="86" t="s">
        <v>185</v>
      </c>
      <c r="C22" s="70" t="s">
        <v>266</v>
      </c>
      <c r="D22" s="70" t="s">
        <v>264</v>
      </c>
      <c r="E22" s="70" t="s">
        <v>264</v>
      </c>
      <c r="F22" s="70" t="s">
        <v>264</v>
      </c>
      <c r="G22" s="70" t="s">
        <v>212</v>
      </c>
      <c r="H22" s="70" t="s">
        <v>264</v>
      </c>
      <c r="I22" s="70" t="s">
        <v>264</v>
      </c>
      <c r="J22" s="70" t="s">
        <v>264</v>
      </c>
      <c r="K22" s="87">
        <f>K21</f>
        <v>323615.4</v>
      </c>
      <c r="L22" s="87">
        <f aca="true" t="shared" si="3" ref="L22:Q22">L21</f>
        <v>174893.59999999998</v>
      </c>
      <c r="M22" s="87">
        <f>M21</f>
        <v>68542.76999999999</v>
      </c>
      <c r="N22" s="87">
        <f>N21</f>
        <v>88298.7</v>
      </c>
      <c r="O22" s="87">
        <f>O29</f>
        <v>122124.64</v>
      </c>
      <c r="P22" s="87">
        <f t="shared" si="3"/>
        <v>183201.90000000002</v>
      </c>
      <c r="Q22" s="143">
        <f t="shared" si="3"/>
        <v>199284.2</v>
      </c>
      <c r="R22" s="143">
        <f>R28</f>
        <v>155448.8</v>
      </c>
      <c r="S22" s="143">
        <f>S29</f>
        <v>57443.09999999999</v>
      </c>
      <c r="T22" s="143">
        <f>T21</f>
        <v>61523.399999999994</v>
      </c>
      <c r="U22" s="143">
        <f>U21</f>
        <v>61523.399999999994</v>
      </c>
      <c r="V22" s="143">
        <f>V21</f>
        <v>61523.399999999994</v>
      </c>
      <c r="W22" s="143">
        <f>SUM(K22:V22)</f>
        <v>1557423.3099999998</v>
      </c>
    </row>
    <row r="23" spans="1:23" ht="12">
      <c r="A23" s="70"/>
      <c r="B23" s="86" t="s">
        <v>28</v>
      </c>
      <c r="C23" s="70" t="s">
        <v>266</v>
      </c>
      <c r="D23" s="70" t="s">
        <v>264</v>
      </c>
      <c r="E23" s="70" t="s">
        <v>264</v>
      </c>
      <c r="F23" s="70" t="s">
        <v>264</v>
      </c>
      <c r="G23" s="70" t="s">
        <v>212</v>
      </c>
      <c r="H23" s="70" t="s">
        <v>264</v>
      </c>
      <c r="I23" s="70" t="s">
        <v>264</v>
      </c>
      <c r="J23" s="70" t="s">
        <v>264</v>
      </c>
      <c r="K23" s="87"/>
      <c r="L23" s="87"/>
      <c r="M23" s="87"/>
      <c r="N23" s="87"/>
      <c r="O23" s="87">
        <f>O30</f>
        <v>119.5</v>
      </c>
      <c r="P23" s="87"/>
      <c r="Q23" s="143"/>
      <c r="R23" s="143"/>
      <c r="S23" s="143">
        <f>S30</f>
        <v>0</v>
      </c>
      <c r="T23" s="143"/>
      <c r="U23" s="143"/>
      <c r="V23" s="143"/>
      <c r="W23" s="143">
        <f>SUM(K23:U23)</f>
        <v>119.5</v>
      </c>
    </row>
    <row r="24" spans="1:23" ht="48">
      <c r="A24" s="70"/>
      <c r="B24" s="86" t="s">
        <v>187</v>
      </c>
      <c r="C24" s="70" t="s">
        <v>266</v>
      </c>
      <c r="D24" s="70" t="s">
        <v>264</v>
      </c>
      <c r="E24" s="81" t="s">
        <v>264</v>
      </c>
      <c r="F24" s="70" t="s">
        <v>264</v>
      </c>
      <c r="G24" s="70" t="s">
        <v>189</v>
      </c>
      <c r="H24" s="70" t="s">
        <v>264</v>
      </c>
      <c r="I24" s="70" t="s">
        <v>264</v>
      </c>
      <c r="J24" s="70" t="s">
        <v>264</v>
      </c>
      <c r="K24" s="87"/>
      <c r="L24" s="87"/>
      <c r="M24" s="87"/>
      <c r="N24" s="87"/>
      <c r="O24" s="87">
        <v>0.76</v>
      </c>
      <c r="P24" s="87"/>
      <c r="Q24" s="143"/>
      <c r="R24" s="143"/>
      <c r="S24" s="143">
        <f>S31</f>
        <v>0</v>
      </c>
      <c r="T24" s="143"/>
      <c r="U24" s="143"/>
      <c r="V24" s="143"/>
      <c r="W24" s="143">
        <f>SUM(K24:U24)</f>
        <v>0.76</v>
      </c>
    </row>
    <row r="25" spans="1:24" ht="12">
      <c r="A25" s="247"/>
      <c r="B25" s="250" t="s">
        <v>172</v>
      </c>
      <c r="C25" s="247" t="s">
        <v>268</v>
      </c>
      <c r="D25" s="247" t="s">
        <v>264</v>
      </c>
      <c r="E25" s="81" t="s">
        <v>393</v>
      </c>
      <c r="F25" s="247" t="s">
        <v>264</v>
      </c>
      <c r="G25" s="247" t="s">
        <v>264</v>
      </c>
      <c r="H25" s="247" t="s">
        <v>264</v>
      </c>
      <c r="I25" s="247" t="s">
        <v>264</v>
      </c>
      <c r="J25" s="247" t="s">
        <v>264</v>
      </c>
      <c r="K25" s="247" t="s">
        <v>264</v>
      </c>
      <c r="L25" s="261">
        <v>60</v>
      </c>
      <c r="M25" s="261">
        <v>60</v>
      </c>
      <c r="N25" s="261">
        <v>90</v>
      </c>
      <c r="O25" s="261">
        <v>90</v>
      </c>
      <c r="P25" s="261">
        <v>80</v>
      </c>
      <c r="Q25" s="177">
        <v>80</v>
      </c>
      <c r="R25" s="177">
        <v>80</v>
      </c>
      <c r="S25" s="177">
        <v>90</v>
      </c>
      <c r="T25" s="177">
        <v>90</v>
      </c>
      <c r="U25" s="177">
        <v>90</v>
      </c>
      <c r="V25" s="177">
        <v>90</v>
      </c>
      <c r="W25" s="180" t="s">
        <v>264</v>
      </c>
      <c r="X25" s="239"/>
    </row>
    <row r="26" spans="1:24" ht="36">
      <c r="A26" s="248"/>
      <c r="B26" s="251"/>
      <c r="C26" s="248"/>
      <c r="D26" s="248"/>
      <c r="E26" s="83" t="s">
        <v>324</v>
      </c>
      <c r="F26" s="248"/>
      <c r="G26" s="248"/>
      <c r="H26" s="248"/>
      <c r="I26" s="248"/>
      <c r="J26" s="248"/>
      <c r="K26" s="248"/>
      <c r="L26" s="262"/>
      <c r="M26" s="262"/>
      <c r="N26" s="262"/>
      <c r="O26" s="262"/>
      <c r="P26" s="262"/>
      <c r="Q26" s="178"/>
      <c r="R26" s="178"/>
      <c r="S26" s="178"/>
      <c r="T26" s="178"/>
      <c r="U26" s="178"/>
      <c r="V26" s="237"/>
      <c r="W26" s="181"/>
      <c r="X26" s="239"/>
    </row>
    <row r="27" spans="1:24" ht="36.75" customHeight="1">
      <c r="A27" s="249"/>
      <c r="B27" s="252"/>
      <c r="C27" s="249"/>
      <c r="D27" s="249"/>
      <c r="E27" s="84" t="s">
        <v>31</v>
      </c>
      <c r="F27" s="249"/>
      <c r="G27" s="249"/>
      <c r="H27" s="249"/>
      <c r="I27" s="249"/>
      <c r="J27" s="249"/>
      <c r="K27" s="249"/>
      <c r="L27" s="263"/>
      <c r="M27" s="263"/>
      <c r="N27" s="263"/>
      <c r="O27" s="263"/>
      <c r="P27" s="263"/>
      <c r="Q27" s="179"/>
      <c r="R27" s="179"/>
      <c r="S27" s="179"/>
      <c r="T27" s="179"/>
      <c r="U27" s="179"/>
      <c r="V27" s="238"/>
      <c r="W27" s="182"/>
      <c r="X27" s="239"/>
    </row>
    <row r="28" spans="1:23" s="80" customFormat="1" ht="36">
      <c r="A28" s="78" t="s">
        <v>273</v>
      </c>
      <c r="B28" s="73" t="s">
        <v>274</v>
      </c>
      <c r="C28" s="78"/>
      <c r="D28" s="78">
        <v>1</v>
      </c>
      <c r="E28" s="88" t="s">
        <v>264</v>
      </c>
      <c r="F28" s="78" t="s">
        <v>379</v>
      </c>
      <c r="G28" s="78" t="s">
        <v>212</v>
      </c>
      <c r="H28" s="78" t="s">
        <v>264</v>
      </c>
      <c r="I28" s="78" t="s">
        <v>264</v>
      </c>
      <c r="J28" s="78" t="s">
        <v>264</v>
      </c>
      <c r="K28" s="79">
        <v>323615.4</v>
      </c>
      <c r="L28" s="79">
        <v>174893.59999999998</v>
      </c>
      <c r="M28" s="79">
        <v>68542.76999999999</v>
      </c>
      <c r="N28" s="79">
        <v>88298.7</v>
      </c>
      <c r="O28" s="79">
        <v>122244.89999999998</v>
      </c>
      <c r="P28" s="79">
        <v>183201.90000000002</v>
      </c>
      <c r="Q28" s="142">
        <v>199284.2</v>
      </c>
      <c r="R28" s="142">
        <f aca="true" t="shared" si="4" ref="R28:W28">R29+R30+R31</f>
        <v>155448.8</v>
      </c>
      <c r="S28" s="142">
        <f t="shared" si="4"/>
        <v>57443.09999999999</v>
      </c>
      <c r="T28" s="142">
        <f t="shared" si="4"/>
        <v>61523.399999999994</v>
      </c>
      <c r="U28" s="142">
        <f t="shared" si="4"/>
        <v>61523.399999999994</v>
      </c>
      <c r="V28" s="142">
        <f t="shared" si="4"/>
        <v>61523.399999999994</v>
      </c>
      <c r="W28" s="142">
        <f t="shared" si="4"/>
        <v>1557543.5699999998</v>
      </c>
    </row>
    <row r="29" spans="1:23" ht="12">
      <c r="A29" s="70"/>
      <c r="B29" s="86" t="s">
        <v>185</v>
      </c>
      <c r="C29" s="70" t="s">
        <v>266</v>
      </c>
      <c r="D29" s="70" t="s">
        <v>264</v>
      </c>
      <c r="E29" s="70" t="s">
        <v>264</v>
      </c>
      <c r="F29" s="70" t="s">
        <v>264</v>
      </c>
      <c r="G29" s="70" t="s">
        <v>212</v>
      </c>
      <c r="H29" s="70" t="s">
        <v>264</v>
      </c>
      <c r="I29" s="70" t="s">
        <v>264</v>
      </c>
      <c r="J29" s="70" t="s">
        <v>264</v>
      </c>
      <c r="K29" s="87">
        <v>323615.4</v>
      </c>
      <c r="L29" s="87">
        <v>174893.59999999998</v>
      </c>
      <c r="M29" s="87">
        <v>68542.76999999999</v>
      </c>
      <c r="N29" s="87">
        <v>88298.7</v>
      </c>
      <c r="O29" s="87">
        <v>122124.64</v>
      </c>
      <c r="P29" s="87">
        <v>183201.90000000002</v>
      </c>
      <c r="Q29" s="143">
        <v>199284.2</v>
      </c>
      <c r="R29" s="143">
        <f>R35+R51</f>
        <v>155448.8</v>
      </c>
      <c r="S29" s="143">
        <f>S35+S51+S214</f>
        <v>57443.09999999999</v>
      </c>
      <c r="T29" s="143">
        <f>T35+T51</f>
        <v>61523.399999999994</v>
      </c>
      <c r="U29" s="143">
        <f>U35+U51</f>
        <v>61523.399999999994</v>
      </c>
      <c r="V29" s="143">
        <f>V35+V51</f>
        <v>61523.399999999994</v>
      </c>
      <c r="W29" s="143">
        <f>SUM(K29:V29)</f>
        <v>1557423.3099999998</v>
      </c>
    </row>
    <row r="30" spans="1:23" ht="12">
      <c r="A30" s="70"/>
      <c r="B30" s="86" t="s">
        <v>28</v>
      </c>
      <c r="C30" s="70" t="s">
        <v>266</v>
      </c>
      <c r="D30" s="70" t="s">
        <v>264</v>
      </c>
      <c r="E30" s="70" t="s">
        <v>264</v>
      </c>
      <c r="F30" s="70" t="s">
        <v>264</v>
      </c>
      <c r="G30" s="70" t="s">
        <v>212</v>
      </c>
      <c r="H30" s="70" t="s">
        <v>264</v>
      </c>
      <c r="I30" s="70" t="s">
        <v>264</v>
      </c>
      <c r="J30" s="70" t="s">
        <v>264</v>
      </c>
      <c r="K30" s="87"/>
      <c r="L30" s="87"/>
      <c r="M30" s="87"/>
      <c r="N30" s="87"/>
      <c r="O30" s="87">
        <f>O213</f>
        <v>119.5</v>
      </c>
      <c r="P30" s="87"/>
      <c r="Q30" s="143"/>
      <c r="R30" s="143"/>
      <c r="S30" s="143">
        <f>S213</f>
        <v>0</v>
      </c>
      <c r="T30" s="143"/>
      <c r="U30" s="143"/>
      <c r="V30" s="143"/>
      <c r="W30" s="143">
        <f>SUM(K30:U30)</f>
        <v>119.5</v>
      </c>
    </row>
    <row r="31" spans="1:23" ht="48">
      <c r="A31" s="70"/>
      <c r="B31" s="86" t="s">
        <v>187</v>
      </c>
      <c r="C31" s="70" t="s">
        <v>266</v>
      </c>
      <c r="D31" s="70" t="s">
        <v>264</v>
      </c>
      <c r="E31" s="70" t="s">
        <v>264</v>
      </c>
      <c r="F31" s="70" t="s">
        <v>264</v>
      </c>
      <c r="G31" s="70" t="s">
        <v>189</v>
      </c>
      <c r="H31" s="70" t="s">
        <v>264</v>
      </c>
      <c r="I31" s="70" t="s">
        <v>264</v>
      </c>
      <c r="J31" s="70" t="s">
        <v>264</v>
      </c>
      <c r="K31" s="87"/>
      <c r="L31" s="87"/>
      <c r="M31" s="87"/>
      <c r="N31" s="87"/>
      <c r="O31" s="87">
        <v>0.76</v>
      </c>
      <c r="P31" s="87"/>
      <c r="Q31" s="143"/>
      <c r="R31" s="143"/>
      <c r="S31" s="143">
        <f>S215</f>
        <v>0</v>
      </c>
      <c r="T31" s="143"/>
      <c r="U31" s="143"/>
      <c r="V31" s="143"/>
      <c r="W31" s="143">
        <f>SUM(K31:U31)</f>
        <v>0.76</v>
      </c>
    </row>
    <row r="32" spans="1:24" ht="12" customHeight="1">
      <c r="A32" s="247"/>
      <c r="B32" s="250" t="s">
        <v>9</v>
      </c>
      <c r="C32" s="247" t="s">
        <v>268</v>
      </c>
      <c r="D32" s="247" t="s">
        <v>264</v>
      </c>
      <c r="E32" s="81" t="s">
        <v>394</v>
      </c>
      <c r="F32" s="247" t="s">
        <v>264</v>
      </c>
      <c r="G32" s="247" t="s">
        <v>264</v>
      </c>
      <c r="H32" s="247" t="s">
        <v>264</v>
      </c>
      <c r="I32" s="247" t="s">
        <v>264</v>
      </c>
      <c r="J32" s="247" t="s">
        <v>264</v>
      </c>
      <c r="K32" s="261">
        <v>100</v>
      </c>
      <c r="L32" s="261">
        <v>7.95</v>
      </c>
      <c r="M32" s="261">
        <v>100</v>
      </c>
      <c r="N32" s="261">
        <v>100</v>
      </c>
      <c r="O32" s="261">
        <v>100</v>
      </c>
      <c r="P32" s="261">
        <v>100</v>
      </c>
      <c r="Q32" s="177">
        <v>100</v>
      </c>
      <c r="R32" s="177">
        <v>100</v>
      </c>
      <c r="S32" s="177">
        <v>100</v>
      </c>
      <c r="T32" s="177">
        <v>100</v>
      </c>
      <c r="U32" s="177">
        <v>100</v>
      </c>
      <c r="V32" s="177">
        <v>100</v>
      </c>
      <c r="W32" s="177" t="s">
        <v>264</v>
      </c>
      <c r="X32" s="239"/>
    </row>
    <row r="33" spans="1:24" ht="36">
      <c r="A33" s="248"/>
      <c r="B33" s="251"/>
      <c r="C33" s="248"/>
      <c r="D33" s="248"/>
      <c r="E33" s="83" t="s">
        <v>325</v>
      </c>
      <c r="F33" s="248"/>
      <c r="G33" s="248"/>
      <c r="H33" s="248"/>
      <c r="I33" s="248"/>
      <c r="J33" s="248"/>
      <c r="K33" s="262"/>
      <c r="L33" s="262"/>
      <c r="M33" s="262"/>
      <c r="N33" s="262"/>
      <c r="O33" s="262"/>
      <c r="P33" s="262"/>
      <c r="Q33" s="178"/>
      <c r="R33" s="178"/>
      <c r="S33" s="178"/>
      <c r="T33" s="178"/>
      <c r="U33" s="178"/>
      <c r="V33" s="178"/>
      <c r="W33" s="178"/>
      <c r="X33" s="239"/>
    </row>
    <row r="34" spans="1:24" ht="48" customHeight="1">
      <c r="A34" s="249"/>
      <c r="B34" s="252"/>
      <c r="C34" s="249"/>
      <c r="D34" s="249"/>
      <c r="E34" s="83" t="s">
        <v>298</v>
      </c>
      <c r="F34" s="249"/>
      <c r="G34" s="249"/>
      <c r="H34" s="249"/>
      <c r="I34" s="249"/>
      <c r="J34" s="249"/>
      <c r="K34" s="263"/>
      <c r="L34" s="263"/>
      <c r="M34" s="263"/>
      <c r="N34" s="263"/>
      <c r="O34" s="263"/>
      <c r="P34" s="263"/>
      <c r="Q34" s="179"/>
      <c r="R34" s="179"/>
      <c r="S34" s="179"/>
      <c r="T34" s="179"/>
      <c r="U34" s="179"/>
      <c r="V34" s="179"/>
      <c r="W34" s="179"/>
      <c r="X34" s="239"/>
    </row>
    <row r="35" spans="1:24" s="89" customFormat="1" ht="42" customHeight="1">
      <c r="A35" s="70" t="s">
        <v>275</v>
      </c>
      <c r="B35" s="86" t="s">
        <v>276</v>
      </c>
      <c r="C35" s="76"/>
      <c r="D35" s="78" t="s">
        <v>264</v>
      </c>
      <c r="E35" s="78" t="s">
        <v>264</v>
      </c>
      <c r="F35" s="70" t="s">
        <v>379</v>
      </c>
      <c r="G35" s="70" t="s">
        <v>212</v>
      </c>
      <c r="H35" s="70" t="s">
        <v>264</v>
      </c>
      <c r="I35" s="70" t="s">
        <v>264</v>
      </c>
      <c r="J35" s="70" t="s">
        <v>264</v>
      </c>
      <c r="K35" s="79">
        <f aca="true" t="shared" si="5" ref="K35:Q35">SUM(K36:K44)</f>
        <v>305809.7</v>
      </c>
      <c r="L35" s="79">
        <f t="shared" si="5"/>
        <v>141096.06</v>
      </c>
      <c r="M35" s="79">
        <f t="shared" si="5"/>
        <v>30369.13</v>
      </c>
      <c r="N35" s="79">
        <f>SUM(N36:N44)</f>
        <v>43656.5</v>
      </c>
      <c r="O35" s="79">
        <f>SUM(O36:O44)</f>
        <v>46863.38</v>
      </c>
      <c r="P35" s="79">
        <f>SUM(P36:P44)</f>
        <v>129914.20000000001</v>
      </c>
      <c r="Q35" s="142">
        <f t="shared" si="5"/>
        <v>81703.90000000001</v>
      </c>
      <c r="R35" s="142">
        <f>SUM(R36:R44)</f>
        <v>41513.3</v>
      </c>
      <c r="S35" s="142">
        <f>SUM(S36:S44)</f>
        <v>27770.399999999998</v>
      </c>
      <c r="T35" s="142">
        <f>SUM(T36:T44)</f>
        <v>31292.8</v>
      </c>
      <c r="U35" s="142">
        <f>SUM(U36:U44)</f>
        <v>31292.8</v>
      </c>
      <c r="V35" s="142">
        <f>SUM(V36:V44)</f>
        <v>31292.8</v>
      </c>
      <c r="W35" s="142">
        <f>SUM(K35:V35)</f>
        <v>942574.9700000002</v>
      </c>
      <c r="X35" s="308"/>
    </row>
    <row r="36" spans="1:24" ht="12">
      <c r="A36" s="296"/>
      <c r="B36" s="250" t="s">
        <v>185</v>
      </c>
      <c r="C36" s="297" t="s">
        <v>266</v>
      </c>
      <c r="D36" s="296" t="s">
        <v>264</v>
      </c>
      <c r="E36" s="296" t="s">
        <v>264</v>
      </c>
      <c r="F36" s="296" t="s">
        <v>264</v>
      </c>
      <c r="G36" s="296" t="s">
        <v>212</v>
      </c>
      <c r="H36" s="90" t="s">
        <v>77</v>
      </c>
      <c r="I36" s="70">
        <v>1010106090</v>
      </c>
      <c r="J36" s="70">
        <v>242</v>
      </c>
      <c r="K36" s="87">
        <v>188.2</v>
      </c>
      <c r="L36" s="87">
        <v>225</v>
      </c>
      <c r="M36" s="87">
        <v>233.4</v>
      </c>
      <c r="N36" s="87">
        <v>0</v>
      </c>
      <c r="O36" s="91">
        <v>2305</v>
      </c>
      <c r="P36" s="87">
        <v>829.31</v>
      </c>
      <c r="Q36" s="143">
        <v>4891</v>
      </c>
      <c r="R36" s="143">
        <v>3751.95</v>
      </c>
      <c r="S36" s="143">
        <v>1191</v>
      </c>
      <c r="T36" s="143">
        <v>1191</v>
      </c>
      <c r="U36" s="143">
        <v>1191</v>
      </c>
      <c r="V36" s="143">
        <v>1191</v>
      </c>
      <c r="W36" s="143">
        <f>SUM(K36:V36)</f>
        <v>17187.86</v>
      </c>
      <c r="X36" s="239"/>
    </row>
    <row r="37" spans="1:24" ht="12">
      <c r="A37" s="296"/>
      <c r="B37" s="251"/>
      <c r="C37" s="298"/>
      <c r="D37" s="296"/>
      <c r="E37" s="296"/>
      <c r="F37" s="296"/>
      <c r="G37" s="296"/>
      <c r="H37" s="90" t="s">
        <v>77</v>
      </c>
      <c r="I37" s="70">
        <v>1010106090</v>
      </c>
      <c r="J37" s="70">
        <v>243</v>
      </c>
      <c r="K37" s="87">
        <v>1163.8</v>
      </c>
      <c r="L37" s="87">
        <v>0</v>
      </c>
      <c r="M37" s="87">
        <v>0</v>
      </c>
      <c r="N37" s="87">
        <v>0</v>
      </c>
      <c r="O37" s="91">
        <v>0</v>
      </c>
      <c r="P37" s="87">
        <v>0</v>
      </c>
      <c r="Q37" s="143">
        <v>0</v>
      </c>
      <c r="R37" s="143">
        <v>0</v>
      </c>
      <c r="S37" s="143">
        <v>0</v>
      </c>
      <c r="T37" s="143">
        <v>0</v>
      </c>
      <c r="U37" s="143">
        <v>0</v>
      </c>
      <c r="V37" s="143">
        <v>0</v>
      </c>
      <c r="W37" s="143">
        <f aca="true" t="shared" si="6" ref="W37:W42">SUM(K37:V37)</f>
        <v>1163.8</v>
      </c>
      <c r="X37" s="239"/>
    </row>
    <row r="38" spans="1:24" ht="12">
      <c r="A38" s="296"/>
      <c r="B38" s="251"/>
      <c r="C38" s="298"/>
      <c r="D38" s="296"/>
      <c r="E38" s="296"/>
      <c r="F38" s="296"/>
      <c r="G38" s="296"/>
      <c r="H38" s="90" t="s">
        <v>77</v>
      </c>
      <c r="I38" s="70">
        <v>1010106090</v>
      </c>
      <c r="J38" s="70">
        <v>244</v>
      </c>
      <c r="K38" s="87">
        <v>68428.4</v>
      </c>
      <c r="L38" s="87">
        <v>74067.56</v>
      </c>
      <c r="M38" s="87">
        <f>23866.41+1164.25+4843.63</f>
        <v>29874.29</v>
      </c>
      <c r="N38" s="87">
        <v>41558.2</v>
      </c>
      <c r="O38" s="91">
        <v>29641.8</v>
      </c>
      <c r="P38" s="87">
        <f>29769.9+106.69</f>
        <v>29876.59</v>
      </c>
      <c r="Q38" s="143">
        <v>69458.5</v>
      </c>
      <c r="R38" s="143">
        <f>14581.77+21469</f>
        <v>36050.770000000004</v>
      </c>
      <c r="S38" s="143">
        <v>25145.1</v>
      </c>
      <c r="T38" s="143">
        <v>28667.5</v>
      </c>
      <c r="U38" s="143">
        <v>28667.5</v>
      </c>
      <c r="V38" s="143">
        <v>28667.5</v>
      </c>
      <c r="W38" s="143">
        <f>SUM(K38:V38)</f>
        <v>490103.71</v>
      </c>
      <c r="X38" s="239"/>
    </row>
    <row r="39" spans="1:24" ht="12">
      <c r="A39" s="296"/>
      <c r="B39" s="251"/>
      <c r="C39" s="298"/>
      <c r="D39" s="296"/>
      <c r="E39" s="296"/>
      <c r="F39" s="296"/>
      <c r="G39" s="296"/>
      <c r="H39" s="90" t="s">
        <v>77</v>
      </c>
      <c r="I39" s="70">
        <v>1010106090</v>
      </c>
      <c r="J39" s="70">
        <v>245</v>
      </c>
      <c r="K39" s="87"/>
      <c r="L39" s="87"/>
      <c r="M39" s="87"/>
      <c r="N39" s="87"/>
      <c r="O39" s="91">
        <v>431.38</v>
      </c>
      <c r="P39" s="87">
        <v>14443.95</v>
      </c>
      <c r="Q39" s="143"/>
      <c r="R39" s="143">
        <v>11.04</v>
      </c>
      <c r="S39" s="143"/>
      <c r="T39" s="143"/>
      <c r="U39" s="143"/>
      <c r="V39" s="143"/>
      <c r="W39" s="143">
        <f t="shared" si="6"/>
        <v>14886.37</v>
      </c>
      <c r="X39" s="239"/>
    </row>
    <row r="40" spans="1:24" ht="12">
      <c r="A40" s="296"/>
      <c r="B40" s="251"/>
      <c r="C40" s="298"/>
      <c r="D40" s="296"/>
      <c r="E40" s="296"/>
      <c r="F40" s="296"/>
      <c r="G40" s="296"/>
      <c r="H40" s="90" t="s">
        <v>77</v>
      </c>
      <c r="I40" s="70">
        <v>1010106090</v>
      </c>
      <c r="J40" s="70">
        <v>247</v>
      </c>
      <c r="K40" s="87" t="s">
        <v>264</v>
      </c>
      <c r="L40" s="87" t="s">
        <v>264</v>
      </c>
      <c r="M40" s="87" t="s">
        <v>264</v>
      </c>
      <c r="N40" s="87" t="s">
        <v>264</v>
      </c>
      <c r="O40" s="91" t="s">
        <v>264</v>
      </c>
      <c r="P40" s="87" t="s">
        <v>264</v>
      </c>
      <c r="Q40" s="143" t="s">
        <v>264</v>
      </c>
      <c r="R40" s="143">
        <v>215.24</v>
      </c>
      <c r="S40" s="143"/>
      <c r="T40" s="143"/>
      <c r="U40" s="143"/>
      <c r="V40" s="143"/>
      <c r="W40" s="143">
        <f>SUM(K40:V40)</f>
        <v>215.24</v>
      </c>
      <c r="X40" s="239"/>
    </row>
    <row r="41" spans="1:24" ht="12">
      <c r="A41" s="296"/>
      <c r="B41" s="251"/>
      <c r="C41" s="298"/>
      <c r="D41" s="296"/>
      <c r="E41" s="296"/>
      <c r="F41" s="296"/>
      <c r="G41" s="296"/>
      <c r="H41" s="90" t="s">
        <v>77</v>
      </c>
      <c r="I41" s="70">
        <v>1010106090</v>
      </c>
      <c r="J41" s="70">
        <v>412</v>
      </c>
      <c r="K41" s="87">
        <v>235910</v>
      </c>
      <c r="L41" s="87">
        <v>66629</v>
      </c>
      <c r="M41" s="87">
        <v>0</v>
      </c>
      <c r="N41" s="87">
        <v>0</v>
      </c>
      <c r="O41" s="91">
        <v>12007</v>
      </c>
      <c r="P41" s="87">
        <v>83200</v>
      </c>
      <c r="Q41" s="143">
        <v>390.1</v>
      </c>
      <c r="R41" s="143">
        <v>0</v>
      </c>
      <c r="S41" s="143">
        <v>0</v>
      </c>
      <c r="T41" s="143">
        <v>0</v>
      </c>
      <c r="U41" s="143">
        <v>0</v>
      </c>
      <c r="V41" s="143">
        <v>0</v>
      </c>
      <c r="W41" s="143">
        <f t="shared" si="6"/>
        <v>398136.1</v>
      </c>
      <c r="X41" s="239"/>
    </row>
    <row r="42" spans="1:24" ht="12">
      <c r="A42" s="296"/>
      <c r="B42" s="251"/>
      <c r="C42" s="298"/>
      <c r="D42" s="296"/>
      <c r="E42" s="296"/>
      <c r="F42" s="296"/>
      <c r="G42" s="296"/>
      <c r="H42" s="90" t="s">
        <v>77</v>
      </c>
      <c r="I42" s="70">
        <v>1010106090</v>
      </c>
      <c r="J42" s="70">
        <v>852</v>
      </c>
      <c r="K42" s="87">
        <v>119.3</v>
      </c>
      <c r="L42" s="87">
        <v>174.5</v>
      </c>
      <c r="M42" s="87">
        <v>0</v>
      </c>
      <c r="N42" s="87">
        <v>719.8</v>
      </c>
      <c r="O42" s="91">
        <v>0</v>
      </c>
      <c r="P42" s="87">
        <v>30.85</v>
      </c>
      <c r="Q42" s="143">
        <v>124.3</v>
      </c>
      <c r="R42" s="143">
        <v>44.3</v>
      </c>
      <c r="S42" s="143">
        <v>44.3</v>
      </c>
      <c r="T42" s="143">
        <v>44.3</v>
      </c>
      <c r="U42" s="143">
        <v>44.3</v>
      </c>
      <c r="V42" s="143">
        <v>44.3</v>
      </c>
      <c r="W42" s="143">
        <f t="shared" si="6"/>
        <v>1390.2499999999995</v>
      </c>
      <c r="X42" s="239"/>
    </row>
    <row r="43" spans="1:24" ht="12">
      <c r="A43" s="296"/>
      <c r="B43" s="251"/>
      <c r="C43" s="298"/>
      <c r="D43" s="296"/>
      <c r="E43" s="296"/>
      <c r="F43" s="296"/>
      <c r="G43" s="296"/>
      <c r="H43" s="90" t="s">
        <v>77</v>
      </c>
      <c r="I43" s="70">
        <v>1010106090</v>
      </c>
      <c r="J43" s="70">
        <v>853</v>
      </c>
      <c r="K43" s="87">
        <v>0</v>
      </c>
      <c r="L43" s="87">
        <v>0</v>
      </c>
      <c r="M43" s="87">
        <v>0</v>
      </c>
      <c r="N43" s="87">
        <v>130</v>
      </c>
      <c r="O43" s="91">
        <v>100</v>
      </c>
      <c r="P43" s="87">
        <v>0</v>
      </c>
      <c r="Q43" s="143">
        <v>0</v>
      </c>
      <c r="R43" s="143">
        <v>50</v>
      </c>
      <c r="S43" s="143">
        <v>0</v>
      </c>
      <c r="T43" s="143">
        <v>0</v>
      </c>
      <c r="U43" s="143">
        <v>0</v>
      </c>
      <c r="V43" s="143">
        <v>0</v>
      </c>
      <c r="W43" s="143">
        <f>SUM(K43:V43)</f>
        <v>280</v>
      </c>
      <c r="X43" s="239"/>
    </row>
    <row r="44" spans="1:24" ht="12">
      <c r="A44" s="296"/>
      <c r="B44" s="252"/>
      <c r="C44" s="299"/>
      <c r="D44" s="296"/>
      <c r="E44" s="296"/>
      <c r="F44" s="296"/>
      <c r="G44" s="296"/>
      <c r="H44" s="90" t="s">
        <v>77</v>
      </c>
      <c r="I44" s="70">
        <v>1010106090</v>
      </c>
      <c r="J44" s="70">
        <v>831</v>
      </c>
      <c r="K44" s="87">
        <v>0</v>
      </c>
      <c r="L44" s="87">
        <v>0</v>
      </c>
      <c r="M44" s="87">
        <v>261.44</v>
      </c>
      <c r="N44" s="87">
        <v>1248.5</v>
      </c>
      <c r="O44" s="91">
        <v>2378.2</v>
      </c>
      <c r="P44" s="87">
        <v>1533.5</v>
      </c>
      <c r="Q44" s="143">
        <v>6840</v>
      </c>
      <c r="R44" s="143">
        <v>1390</v>
      </c>
      <c r="S44" s="143">
        <v>1390</v>
      </c>
      <c r="T44" s="143">
        <v>1390</v>
      </c>
      <c r="U44" s="143">
        <v>1390</v>
      </c>
      <c r="V44" s="143">
        <v>1390</v>
      </c>
      <c r="W44" s="143">
        <f>SUM(K44:V44)</f>
        <v>19211.64</v>
      </c>
      <c r="X44" s="239"/>
    </row>
    <row r="45" spans="1:24" ht="16.5" customHeight="1">
      <c r="A45" s="247"/>
      <c r="B45" s="250" t="s">
        <v>90</v>
      </c>
      <c r="C45" s="247" t="s">
        <v>268</v>
      </c>
      <c r="D45" s="247" t="s">
        <v>264</v>
      </c>
      <c r="E45" s="81" t="s">
        <v>395</v>
      </c>
      <c r="F45" s="247" t="s">
        <v>264</v>
      </c>
      <c r="G45" s="247" t="s">
        <v>264</v>
      </c>
      <c r="H45" s="247" t="s">
        <v>264</v>
      </c>
      <c r="I45" s="247" t="s">
        <v>264</v>
      </c>
      <c r="J45" s="247" t="s">
        <v>264</v>
      </c>
      <c r="K45" s="247">
        <v>100</v>
      </c>
      <c r="L45" s="247" t="s">
        <v>264</v>
      </c>
      <c r="M45" s="247" t="s">
        <v>264</v>
      </c>
      <c r="N45" s="247">
        <v>100</v>
      </c>
      <c r="O45" s="247">
        <v>100</v>
      </c>
      <c r="P45" s="247">
        <v>100</v>
      </c>
      <c r="Q45" s="180">
        <v>100</v>
      </c>
      <c r="R45" s="180">
        <v>100</v>
      </c>
      <c r="S45" s="180">
        <v>100</v>
      </c>
      <c r="T45" s="180">
        <v>100</v>
      </c>
      <c r="U45" s="180">
        <v>100</v>
      </c>
      <c r="V45" s="180">
        <v>100</v>
      </c>
      <c r="W45" s="180" t="s">
        <v>264</v>
      </c>
      <c r="X45" s="239"/>
    </row>
    <row r="46" spans="1:24" ht="36">
      <c r="A46" s="248"/>
      <c r="B46" s="251"/>
      <c r="C46" s="248"/>
      <c r="D46" s="248"/>
      <c r="E46" s="83" t="s">
        <v>326</v>
      </c>
      <c r="F46" s="248"/>
      <c r="G46" s="248"/>
      <c r="H46" s="248"/>
      <c r="I46" s="248"/>
      <c r="J46" s="248"/>
      <c r="K46" s="248"/>
      <c r="L46" s="248"/>
      <c r="M46" s="248"/>
      <c r="N46" s="248"/>
      <c r="O46" s="248"/>
      <c r="P46" s="248"/>
      <c r="Q46" s="181"/>
      <c r="R46" s="181"/>
      <c r="S46" s="181"/>
      <c r="T46" s="181"/>
      <c r="U46" s="181"/>
      <c r="V46" s="235"/>
      <c r="W46" s="181"/>
      <c r="X46" s="239"/>
    </row>
    <row r="47" spans="1:24" ht="45" customHeight="1">
      <c r="A47" s="249"/>
      <c r="B47" s="252"/>
      <c r="C47" s="249"/>
      <c r="D47" s="249"/>
      <c r="E47" s="84" t="s">
        <v>224</v>
      </c>
      <c r="F47" s="249"/>
      <c r="G47" s="249"/>
      <c r="H47" s="249"/>
      <c r="I47" s="249"/>
      <c r="J47" s="249"/>
      <c r="K47" s="249"/>
      <c r="L47" s="249"/>
      <c r="M47" s="249"/>
      <c r="N47" s="249"/>
      <c r="O47" s="249"/>
      <c r="P47" s="249"/>
      <c r="Q47" s="182"/>
      <c r="R47" s="182"/>
      <c r="S47" s="182"/>
      <c r="T47" s="182"/>
      <c r="U47" s="182"/>
      <c r="V47" s="236"/>
      <c r="W47" s="182"/>
      <c r="X47" s="239"/>
    </row>
    <row r="48" spans="1:23" s="92" customFormat="1" ht="12">
      <c r="A48" s="247"/>
      <c r="B48" s="250" t="s">
        <v>173</v>
      </c>
      <c r="C48" s="247" t="s">
        <v>268</v>
      </c>
      <c r="D48" s="247" t="s">
        <v>264</v>
      </c>
      <c r="E48" s="83" t="s">
        <v>396</v>
      </c>
      <c r="F48" s="247" t="s">
        <v>264</v>
      </c>
      <c r="G48" s="247" t="s">
        <v>264</v>
      </c>
      <c r="H48" s="247" t="s">
        <v>264</v>
      </c>
      <c r="I48" s="247" t="s">
        <v>264</v>
      </c>
      <c r="J48" s="247" t="s">
        <v>264</v>
      </c>
      <c r="K48" s="247">
        <v>100</v>
      </c>
      <c r="L48" s="247">
        <v>100</v>
      </c>
      <c r="M48" s="247">
        <v>100</v>
      </c>
      <c r="N48" s="247">
        <v>100</v>
      </c>
      <c r="O48" s="247">
        <v>100</v>
      </c>
      <c r="P48" s="247">
        <v>100</v>
      </c>
      <c r="Q48" s="180">
        <v>100</v>
      </c>
      <c r="R48" s="180">
        <v>100</v>
      </c>
      <c r="S48" s="180">
        <v>100</v>
      </c>
      <c r="T48" s="180">
        <v>100</v>
      </c>
      <c r="U48" s="180">
        <v>100</v>
      </c>
      <c r="V48" s="180">
        <v>100</v>
      </c>
      <c r="W48" s="180" t="s">
        <v>264</v>
      </c>
    </row>
    <row r="49" spans="1:23" s="92" customFormat="1" ht="36">
      <c r="A49" s="248"/>
      <c r="B49" s="251"/>
      <c r="C49" s="248"/>
      <c r="D49" s="248"/>
      <c r="E49" s="83" t="s">
        <v>327</v>
      </c>
      <c r="F49" s="248"/>
      <c r="G49" s="248"/>
      <c r="H49" s="248"/>
      <c r="I49" s="248"/>
      <c r="J49" s="248"/>
      <c r="K49" s="248"/>
      <c r="L49" s="248"/>
      <c r="M49" s="248"/>
      <c r="N49" s="248"/>
      <c r="O49" s="248"/>
      <c r="P49" s="248"/>
      <c r="Q49" s="181"/>
      <c r="R49" s="181"/>
      <c r="S49" s="181"/>
      <c r="T49" s="181"/>
      <c r="U49" s="181"/>
      <c r="V49" s="235"/>
      <c r="W49" s="181"/>
    </row>
    <row r="50" spans="1:23" s="92" customFormat="1" ht="36">
      <c r="A50" s="249"/>
      <c r="B50" s="252"/>
      <c r="C50" s="249"/>
      <c r="D50" s="249"/>
      <c r="E50" s="83" t="s">
        <v>174</v>
      </c>
      <c r="F50" s="249"/>
      <c r="G50" s="249"/>
      <c r="H50" s="249"/>
      <c r="I50" s="249"/>
      <c r="J50" s="249"/>
      <c r="K50" s="249"/>
      <c r="L50" s="249"/>
      <c r="M50" s="249"/>
      <c r="N50" s="249"/>
      <c r="O50" s="249"/>
      <c r="P50" s="249"/>
      <c r="Q50" s="182"/>
      <c r="R50" s="182"/>
      <c r="S50" s="182"/>
      <c r="T50" s="182"/>
      <c r="U50" s="182"/>
      <c r="V50" s="236"/>
      <c r="W50" s="182"/>
    </row>
    <row r="51" spans="1:24" s="89" customFormat="1" ht="24">
      <c r="A51" s="70" t="s">
        <v>279</v>
      </c>
      <c r="B51" s="86" t="s">
        <v>280</v>
      </c>
      <c r="C51" s="76"/>
      <c r="D51" s="78" t="s">
        <v>264</v>
      </c>
      <c r="E51" s="78" t="s">
        <v>264</v>
      </c>
      <c r="F51" s="70" t="s">
        <v>379</v>
      </c>
      <c r="G51" s="70" t="s">
        <v>212</v>
      </c>
      <c r="H51" s="70" t="s">
        <v>264</v>
      </c>
      <c r="I51" s="70" t="s">
        <v>264</v>
      </c>
      <c r="J51" s="70" t="s">
        <v>264</v>
      </c>
      <c r="K51" s="79">
        <f aca="true" t="shared" si="7" ref="K51:Q51">SUM(K52:K63)</f>
        <v>0</v>
      </c>
      <c r="L51" s="79">
        <f t="shared" si="7"/>
        <v>5414.99</v>
      </c>
      <c r="M51" s="79">
        <f t="shared" si="7"/>
        <v>11472.039999999999</v>
      </c>
      <c r="N51" s="79">
        <f t="shared" si="7"/>
        <v>16596.2</v>
      </c>
      <c r="O51" s="79">
        <f>SUM(O52:O63)</f>
        <v>35029.71</v>
      </c>
      <c r="P51" s="79">
        <f>SUM(P52:P63)</f>
        <v>53287.700000000004</v>
      </c>
      <c r="Q51" s="142">
        <f t="shared" si="7"/>
        <v>117580.3</v>
      </c>
      <c r="R51" s="142">
        <f aca="true" t="shared" si="8" ref="R51:W51">SUM(R52:R63)</f>
        <v>113935.5</v>
      </c>
      <c r="S51" s="142">
        <f t="shared" si="8"/>
        <v>29672.699999999997</v>
      </c>
      <c r="T51" s="142">
        <f t="shared" si="8"/>
        <v>30230.6</v>
      </c>
      <c r="U51" s="142">
        <f t="shared" si="8"/>
        <v>30230.6</v>
      </c>
      <c r="V51" s="142">
        <f t="shared" si="8"/>
        <v>30230.6</v>
      </c>
      <c r="W51" s="142">
        <f t="shared" si="8"/>
        <v>473680.94</v>
      </c>
      <c r="X51" s="308"/>
    </row>
    <row r="52" spans="1:24" ht="12">
      <c r="A52" s="296"/>
      <c r="B52" s="312" t="s">
        <v>185</v>
      </c>
      <c r="C52" s="296" t="s">
        <v>266</v>
      </c>
      <c r="D52" s="296" t="s">
        <v>264</v>
      </c>
      <c r="E52" s="296" t="s">
        <v>264</v>
      </c>
      <c r="F52" s="296" t="s">
        <v>264</v>
      </c>
      <c r="G52" s="296" t="s">
        <v>212</v>
      </c>
      <c r="H52" s="90" t="s">
        <v>77</v>
      </c>
      <c r="I52" s="70">
        <v>1010116092</v>
      </c>
      <c r="J52" s="70">
        <v>111</v>
      </c>
      <c r="K52" s="87">
        <v>0</v>
      </c>
      <c r="L52" s="87">
        <v>1989.7</v>
      </c>
      <c r="M52" s="87">
        <v>5168.83</v>
      </c>
      <c r="N52" s="87">
        <v>9256</v>
      </c>
      <c r="O52" s="87">
        <v>9361.32</v>
      </c>
      <c r="P52" s="87">
        <f>10028.86-621.4</f>
        <v>9407.460000000001</v>
      </c>
      <c r="Q52" s="143">
        <v>11037.7</v>
      </c>
      <c r="R52" s="143">
        <f>10343.5+470.2</f>
        <v>10813.7</v>
      </c>
      <c r="S52" s="143">
        <v>11283.8</v>
      </c>
      <c r="T52" s="143">
        <v>11283.8</v>
      </c>
      <c r="U52" s="143">
        <v>11283.8</v>
      </c>
      <c r="V52" s="143">
        <v>11283.8</v>
      </c>
      <c r="W52" s="143">
        <f>SUM(K52:V52)</f>
        <v>102169.91</v>
      </c>
      <c r="X52" s="239"/>
    </row>
    <row r="53" spans="1:24" ht="12">
      <c r="A53" s="296"/>
      <c r="B53" s="312"/>
      <c r="C53" s="296"/>
      <c r="D53" s="296"/>
      <c r="E53" s="296"/>
      <c r="F53" s="296"/>
      <c r="G53" s="296"/>
      <c r="H53" s="90" t="s">
        <v>77</v>
      </c>
      <c r="I53" s="70">
        <v>1010116092</v>
      </c>
      <c r="J53" s="70">
        <v>119</v>
      </c>
      <c r="K53" s="87">
        <v>0</v>
      </c>
      <c r="L53" s="87">
        <v>602.5</v>
      </c>
      <c r="M53" s="87">
        <v>1560.11</v>
      </c>
      <c r="N53" s="87">
        <v>2805.7</v>
      </c>
      <c r="O53" s="87">
        <v>2890.7</v>
      </c>
      <c r="P53" s="87">
        <f>2978.09-187.7</f>
        <v>2790.3900000000003</v>
      </c>
      <c r="Q53" s="143">
        <v>3333.2</v>
      </c>
      <c r="R53" s="143">
        <v>3123.7</v>
      </c>
      <c r="S53" s="143">
        <v>3407.7</v>
      </c>
      <c r="T53" s="143">
        <v>3407.7</v>
      </c>
      <c r="U53" s="143">
        <v>3407.7</v>
      </c>
      <c r="V53" s="143">
        <v>3407.7</v>
      </c>
      <c r="W53" s="143">
        <f aca="true" t="shared" si="9" ref="W53:W62">SUM(K53:V53)</f>
        <v>30737.100000000002</v>
      </c>
      <c r="X53" s="239"/>
    </row>
    <row r="54" spans="1:24" ht="12">
      <c r="A54" s="296"/>
      <c r="B54" s="312"/>
      <c r="C54" s="296"/>
      <c r="D54" s="296"/>
      <c r="E54" s="296"/>
      <c r="F54" s="296"/>
      <c r="G54" s="296"/>
      <c r="H54" s="90" t="s">
        <v>77</v>
      </c>
      <c r="I54" s="70">
        <v>1010116092</v>
      </c>
      <c r="J54" s="70">
        <v>112</v>
      </c>
      <c r="K54" s="87">
        <v>0</v>
      </c>
      <c r="L54" s="87">
        <v>425.89</v>
      </c>
      <c r="M54" s="87">
        <v>119</v>
      </c>
      <c r="N54" s="87">
        <v>200</v>
      </c>
      <c r="O54" s="87">
        <v>659.18</v>
      </c>
      <c r="P54" s="87">
        <v>303.4</v>
      </c>
      <c r="Q54" s="143">
        <f>208.2+55.3</f>
        <v>263.5</v>
      </c>
      <c r="R54" s="143">
        <v>273.7</v>
      </c>
      <c r="S54" s="143">
        <v>593.4</v>
      </c>
      <c r="T54" s="143">
        <v>613.9</v>
      </c>
      <c r="U54" s="143">
        <v>613.9</v>
      </c>
      <c r="V54" s="143">
        <v>613.9</v>
      </c>
      <c r="W54" s="143">
        <f t="shared" si="9"/>
        <v>4679.7699999999995</v>
      </c>
      <c r="X54" s="239"/>
    </row>
    <row r="55" spans="1:24" ht="12">
      <c r="A55" s="296"/>
      <c r="B55" s="312"/>
      <c r="C55" s="296"/>
      <c r="D55" s="296"/>
      <c r="E55" s="296"/>
      <c r="F55" s="296"/>
      <c r="G55" s="296"/>
      <c r="H55" s="90" t="s">
        <v>77</v>
      </c>
      <c r="I55" s="70">
        <v>1010116092</v>
      </c>
      <c r="J55" s="70">
        <v>242</v>
      </c>
      <c r="K55" s="87">
        <v>0</v>
      </c>
      <c r="L55" s="87">
        <v>651.7</v>
      </c>
      <c r="M55" s="87">
        <v>848</v>
      </c>
      <c r="N55" s="87">
        <v>0</v>
      </c>
      <c r="O55" s="87">
        <v>161</v>
      </c>
      <c r="P55" s="87">
        <v>472.5</v>
      </c>
      <c r="Q55" s="143">
        <v>473</v>
      </c>
      <c r="R55" s="143">
        <v>164.23</v>
      </c>
      <c r="S55" s="143">
        <v>433.3</v>
      </c>
      <c r="T55" s="143">
        <v>450.7</v>
      </c>
      <c r="U55" s="143">
        <v>450.7</v>
      </c>
      <c r="V55" s="143">
        <v>450.7</v>
      </c>
      <c r="W55" s="143">
        <f t="shared" si="9"/>
        <v>4555.83</v>
      </c>
      <c r="X55" s="239"/>
    </row>
    <row r="56" spans="1:24" ht="12">
      <c r="A56" s="296"/>
      <c r="B56" s="312"/>
      <c r="C56" s="296"/>
      <c r="D56" s="296"/>
      <c r="E56" s="296"/>
      <c r="F56" s="296"/>
      <c r="G56" s="296"/>
      <c r="H56" s="90" t="s">
        <v>289</v>
      </c>
      <c r="I56" s="70">
        <v>1010116092</v>
      </c>
      <c r="J56" s="70">
        <v>243</v>
      </c>
      <c r="K56" s="87">
        <v>0</v>
      </c>
      <c r="L56" s="87">
        <v>0</v>
      </c>
      <c r="M56" s="87">
        <v>0</v>
      </c>
      <c r="N56" s="87">
        <v>0</v>
      </c>
      <c r="O56" s="87">
        <v>14243.84</v>
      </c>
      <c r="P56" s="87">
        <v>31157.9</v>
      </c>
      <c r="Q56" s="143">
        <v>39037.6</v>
      </c>
      <c r="R56" s="143">
        <v>60528.08</v>
      </c>
      <c r="S56" s="143">
        <v>2496</v>
      </c>
      <c r="T56" s="143">
        <v>2595.9</v>
      </c>
      <c r="U56" s="143">
        <v>2595.9</v>
      </c>
      <c r="V56" s="143">
        <v>2595.9</v>
      </c>
      <c r="W56" s="143">
        <f t="shared" si="9"/>
        <v>155251.11999999997</v>
      </c>
      <c r="X56" s="239"/>
    </row>
    <row r="57" spans="1:24" ht="12">
      <c r="A57" s="296"/>
      <c r="B57" s="312"/>
      <c r="C57" s="296"/>
      <c r="D57" s="296"/>
      <c r="E57" s="296"/>
      <c r="F57" s="296"/>
      <c r="G57" s="296"/>
      <c r="H57" s="90" t="s">
        <v>77</v>
      </c>
      <c r="I57" s="70">
        <v>1010116092</v>
      </c>
      <c r="J57" s="70">
        <v>244</v>
      </c>
      <c r="K57" s="87">
        <v>0</v>
      </c>
      <c r="L57" s="87">
        <v>1673.2</v>
      </c>
      <c r="M57" s="87">
        <v>3755.1</v>
      </c>
      <c r="N57" s="87">
        <v>4165.55</v>
      </c>
      <c r="O57" s="87">
        <v>7616.21</v>
      </c>
      <c r="P57" s="87">
        <v>9103.95</v>
      </c>
      <c r="Q57" s="143">
        <v>63251.2</v>
      </c>
      <c r="R57" s="143">
        <v>9268.3</v>
      </c>
      <c r="S57" s="143">
        <v>10816.5</v>
      </c>
      <c r="T57" s="143">
        <v>11236.6</v>
      </c>
      <c r="U57" s="143">
        <v>11236.6</v>
      </c>
      <c r="V57" s="143">
        <v>11236.6</v>
      </c>
      <c r="W57" s="143">
        <f t="shared" si="9"/>
        <v>143359.81</v>
      </c>
      <c r="X57" s="239"/>
    </row>
    <row r="58" spans="1:24" ht="12">
      <c r="A58" s="296"/>
      <c r="B58" s="312"/>
      <c r="C58" s="296"/>
      <c r="D58" s="296"/>
      <c r="E58" s="296"/>
      <c r="F58" s="296"/>
      <c r="G58" s="296"/>
      <c r="H58" s="90" t="s">
        <v>77</v>
      </c>
      <c r="I58" s="70">
        <v>1010116092</v>
      </c>
      <c r="J58" s="70">
        <v>247</v>
      </c>
      <c r="K58" s="87">
        <v>0</v>
      </c>
      <c r="L58" s="87" t="s">
        <v>119</v>
      </c>
      <c r="M58" s="87" t="s">
        <v>119</v>
      </c>
      <c r="N58" s="87" t="s">
        <v>119</v>
      </c>
      <c r="O58" s="87" t="s">
        <v>119</v>
      </c>
      <c r="P58" s="87" t="s">
        <v>119</v>
      </c>
      <c r="Q58" s="143" t="s">
        <v>119</v>
      </c>
      <c r="R58" s="143">
        <v>1550.67</v>
      </c>
      <c r="S58" s="143">
        <v>600</v>
      </c>
      <c r="T58" s="143">
        <v>600</v>
      </c>
      <c r="U58" s="143">
        <v>600</v>
      </c>
      <c r="V58" s="143">
        <v>600</v>
      </c>
      <c r="W58" s="143">
        <f t="shared" si="9"/>
        <v>3950.67</v>
      </c>
      <c r="X58" s="239"/>
    </row>
    <row r="59" spans="1:24" ht="12">
      <c r="A59" s="296"/>
      <c r="B59" s="312"/>
      <c r="C59" s="296"/>
      <c r="D59" s="296"/>
      <c r="E59" s="296"/>
      <c r="F59" s="296"/>
      <c r="G59" s="296"/>
      <c r="H59" s="90" t="s">
        <v>77</v>
      </c>
      <c r="I59" s="70">
        <v>1010116092</v>
      </c>
      <c r="J59" s="70">
        <v>412</v>
      </c>
      <c r="K59" s="87">
        <v>0</v>
      </c>
      <c r="L59" s="87" t="s">
        <v>119</v>
      </c>
      <c r="M59" s="87" t="s">
        <v>119</v>
      </c>
      <c r="N59" s="87" t="s">
        <v>119</v>
      </c>
      <c r="O59" s="87" t="s">
        <v>119</v>
      </c>
      <c r="P59" s="87" t="s">
        <v>119</v>
      </c>
      <c r="Q59" s="143" t="s">
        <v>119</v>
      </c>
      <c r="R59" s="143">
        <v>28171.12</v>
      </c>
      <c r="S59" s="143"/>
      <c r="T59" s="143"/>
      <c r="U59" s="143"/>
      <c r="V59" s="143"/>
      <c r="W59" s="143">
        <f>SUM(K59:V59)</f>
        <v>28171.12</v>
      </c>
      <c r="X59" s="239"/>
    </row>
    <row r="60" spans="1:24" ht="12">
      <c r="A60" s="296"/>
      <c r="B60" s="312"/>
      <c r="C60" s="296"/>
      <c r="D60" s="296"/>
      <c r="E60" s="296"/>
      <c r="F60" s="296"/>
      <c r="G60" s="296"/>
      <c r="H60" s="90" t="s">
        <v>77</v>
      </c>
      <c r="I60" s="70">
        <v>1010116092</v>
      </c>
      <c r="J60" s="70">
        <v>831</v>
      </c>
      <c r="K60" s="87">
        <v>0</v>
      </c>
      <c r="L60" s="87">
        <v>0</v>
      </c>
      <c r="M60" s="87">
        <v>0</v>
      </c>
      <c r="N60" s="87">
        <v>58.75</v>
      </c>
      <c r="O60" s="87">
        <v>3.46</v>
      </c>
      <c r="P60" s="87">
        <v>0</v>
      </c>
      <c r="Q60" s="143">
        <v>1.1</v>
      </c>
      <c r="R60" s="143">
        <v>12.15</v>
      </c>
      <c r="S60" s="143">
        <v>0</v>
      </c>
      <c r="T60" s="143">
        <v>0</v>
      </c>
      <c r="U60" s="143">
        <v>0</v>
      </c>
      <c r="V60" s="143">
        <v>0</v>
      </c>
      <c r="W60" s="143">
        <f t="shared" si="9"/>
        <v>75.46000000000001</v>
      </c>
      <c r="X60" s="239"/>
    </row>
    <row r="61" spans="1:24" ht="12">
      <c r="A61" s="296"/>
      <c r="B61" s="312"/>
      <c r="C61" s="296"/>
      <c r="D61" s="296"/>
      <c r="E61" s="296"/>
      <c r="F61" s="296"/>
      <c r="G61" s="296"/>
      <c r="H61" s="90" t="s">
        <v>77</v>
      </c>
      <c r="I61" s="70">
        <v>1010116092</v>
      </c>
      <c r="J61" s="70">
        <v>851</v>
      </c>
      <c r="K61" s="87">
        <v>0</v>
      </c>
      <c r="L61" s="87">
        <v>15</v>
      </c>
      <c r="M61" s="87">
        <v>1</v>
      </c>
      <c r="N61" s="87">
        <v>1</v>
      </c>
      <c r="O61" s="87">
        <v>4.2</v>
      </c>
      <c r="P61" s="87">
        <v>0</v>
      </c>
      <c r="Q61" s="143"/>
      <c r="R61" s="143">
        <v>1</v>
      </c>
      <c r="S61" s="143">
        <v>0</v>
      </c>
      <c r="T61" s="143">
        <v>0</v>
      </c>
      <c r="U61" s="143">
        <v>0</v>
      </c>
      <c r="V61" s="143">
        <v>0</v>
      </c>
      <c r="W61" s="143">
        <f t="shared" si="9"/>
        <v>22.2</v>
      </c>
      <c r="X61" s="239"/>
    </row>
    <row r="62" spans="1:24" ht="12">
      <c r="A62" s="296"/>
      <c r="B62" s="312"/>
      <c r="C62" s="296"/>
      <c r="D62" s="296"/>
      <c r="E62" s="296"/>
      <c r="F62" s="296"/>
      <c r="G62" s="296"/>
      <c r="H62" s="90" t="s">
        <v>77</v>
      </c>
      <c r="I62" s="70">
        <v>1010116092</v>
      </c>
      <c r="J62" s="70">
        <v>852</v>
      </c>
      <c r="K62" s="87">
        <v>0</v>
      </c>
      <c r="L62" s="87">
        <v>57</v>
      </c>
      <c r="M62" s="87">
        <v>7</v>
      </c>
      <c r="N62" s="87">
        <v>23.2</v>
      </c>
      <c r="O62" s="87">
        <v>88.8</v>
      </c>
      <c r="P62" s="87">
        <v>52.1</v>
      </c>
      <c r="Q62" s="143">
        <v>182</v>
      </c>
      <c r="R62" s="143">
        <v>26.85</v>
      </c>
      <c r="S62" s="143">
        <v>40</v>
      </c>
      <c r="T62" s="143">
        <v>40</v>
      </c>
      <c r="U62" s="143">
        <v>40</v>
      </c>
      <c r="V62" s="143">
        <v>40</v>
      </c>
      <c r="W62" s="143">
        <f t="shared" si="9"/>
        <v>596.95</v>
      </c>
      <c r="X62" s="239"/>
    </row>
    <row r="63" spans="1:24" ht="12">
      <c r="A63" s="296"/>
      <c r="B63" s="312"/>
      <c r="C63" s="296"/>
      <c r="D63" s="296"/>
      <c r="E63" s="247"/>
      <c r="F63" s="296"/>
      <c r="G63" s="296"/>
      <c r="H63" s="90" t="s">
        <v>77</v>
      </c>
      <c r="I63" s="70">
        <v>1010116092</v>
      </c>
      <c r="J63" s="70">
        <v>853</v>
      </c>
      <c r="K63" s="87">
        <v>0</v>
      </c>
      <c r="L63" s="87">
        <v>0</v>
      </c>
      <c r="M63" s="87">
        <v>13</v>
      </c>
      <c r="N63" s="87">
        <v>86</v>
      </c>
      <c r="O63" s="87">
        <v>1</v>
      </c>
      <c r="P63" s="87">
        <v>0</v>
      </c>
      <c r="Q63" s="143">
        <v>1</v>
      </c>
      <c r="R63" s="143">
        <v>2</v>
      </c>
      <c r="S63" s="143">
        <v>2</v>
      </c>
      <c r="T63" s="143">
        <v>2</v>
      </c>
      <c r="U63" s="143">
        <v>2</v>
      </c>
      <c r="V63" s="143">
        <v>2</v>
      </c>
      <c r="W63" s="143">
        <f>SUM(K63:V63)</f>
        <v>111</v>
      </c>
      <c r="X63" s="239"/>
    </row>
    <row r="64" spans="1:24" ht="12">
      <c r="A64" s="247"/>
      <c r="B64" s="250" t="s">
        <v>124</v>
      </c>
      <c r="C64" s="247" t="s">
        <v>268</v>
      </c>
      <c r="D64" s="247" t="s">
        <v>264</v>
      </c>
      <c r="E64" s="81" t="s">
        <v>397</v>
      </c>
      <c r="F64" s="247" t="s">
        <v>264</v>
      </c>
      <c r="G64" s="247" t="s">
        <v>264</v>
      </c>
      <c r="H64" s="247" t="s">
        <v>264</v>
      </c>
      <c r="I64" s="247" t="s">
        <v>264</v>
      </c>
      <c r="J64" s="247" t="s">
        <v>264</v>
      </c>
      <c r="K64" s="247" t="s">
        <v>264</v>
      </c>
      <c r="L64" s="247">
        <v>74</v>
      </c>
      <c r="M64" s="247">
        <v>100</v>
      </c>
      <c r="N64" s="247">
        <v>100</v>
      </c>
      <c r="O64" s="247">
        <v>100</v>
      </c>
      <c r="P64" s="264">
        <v>100</v>
      </c>
      <c r="Q64" s="180">
        <v>100</v>
      </c>
      <c r="R64" s="180">
        <v>100</v>
      </c>
      <c r="S64" s="180">
        <v>100</v>
      </c>
      <c r="T64" s="180">
        <v>100</v>
      </c>
      <c r="U64" s="180">
        <v>100</v>
      </c>
      <c r="V64" s="180">
        <v>100</v>
      </c>
      <c r="W64" s="180" t="s">
        <v>264</v>
      </c>
      <c r="X64" s="239"/>
    </row>
    <row r="65" spans="1:24" ht="12">
      <c r="A65" s="248"/>
      <c r="B65" s="251"/>
      <c r="C65" s="248"/>
      <c r="D65" s="248"/>
      <c r="E65" s="83" t="s">
        <v>328</v>
      </c>
      <c r="F65" s="248"/>
      <c r="G65" s="248"/>
      <c r="H65" s="248"/>
      <c r="I65" s="248"/>
      <c r="J65" s="248"/>
      <c r="K65" s="248"/>
      <c r="L65" s="248"/>
      <c r="M65" s="248"/>
      <c r="N65" s="248"/>
      <c r="O65" s="248"/>
      <c r="P65" s="265"/>
      <c r="Q65" s="181"/>
      <c r="R65" s="181"/>
      <c r="S65" s="181"/>
      <c r="T65" s="181"/>
      <c r="U65" s="181"/>
      <c r="V65" s="181"/>
      <c r="W65" s="181"/>
      <c r="X65" s="239"/>
    </row>
    <row r="66" spans="1:24" ht="12">
      <c r="A66" s="248"/>
      <c r="B66" s="251"/>
      <c r="C66" s="248"/>
      <c r="D66" s="248"/>
      <c r="E66" s="83" t="s">
        <v>329</v>
      </c>
      <c r="F66" s="248"/>
      <c r="G66" s="248"/>
      <c r="H66" s="248"/>
      <c r="I66" s="248"/>
      <c r="J66" s="248"/>
      <c r="K66" s="248"/>
      <c r="L66" s="248"/>
      <c r="M66" s="248"/>
      <c r="N66" s="248"/>
      <c r="O66" s="248"/>
      <c r="P66" s="265"/>
      <c r="Q66" s="181"/>
      <c r="R66" s="181"/>
      <c r="S66" s="181"/>
      <c r="T66" s="181"/>
      <c r="U66" s="181"/>
      <c r="V66" s="181"/>
      <c r="W66" s="181"/>
      <c r="X66" s="239"/>
    </row>
    <row r="67" spans="1:24" s="89" customFormat="1" ht="24">
      <c r="A67" s="249"/>
      <c r="B67" s="252"/>
      <c r="C67" s="249"/>
      <c r="D67" s="249"/>
      <c r="E67" s="84" t="s">
        <v>306</v>
      </c>
      <c r="F67" s="249"/>
      <c r="G67" s="249"/>
      <c r="H67" s="249"/>
      <c r="I67" s="249"/>
      <c r="J67" s="249"/>
      <c r="K67" s="249"/>
      <c r="L67" s="249"/>
      <c r="M67" s="249"/>
      <c r="N67" s="249"/>
      <c r="O67" s="249"/>
      <c r="P67" s="266"/>
      <c r="Q67" s="182"/>
      <c r="R67" s="182"/>
      <c r="S67" s="182"/>
      <c r="T67" s="182"/>
      <c r="U67" s="182"/>
      <c r="V67" s="182"/>
      <c r="W67" s="182"/>
      <c r="X67" s="308"/>
    </row>
    <row r="68" spans="1:23" s="89" customFormat="1" ht="36">
      <c r="A68" s="70" t="s">
        <v>281</v>
      </c>
      <c r="B68" s="86" t="s">
        <v>6</v>
      </c>
      <c r="C68" s="76"/>
      <c r="D68" s="78" t="s">
        <v>264</v>
      </c>
      <c r="E68" s="88" t="s">
        <v>264</v>
      </c>
      <c r="F68" s="70" t="s">
        <v>379</v>
      </c>
      <c r="G68" s="70" t="s">
        <v>212</v>
      </c>
      <c r="H68" s="70" t="s">
        <v>264</v>
      </c>
      <c r="I68" s="70" t="s">
        <v>264</v>
      </c>
      <c r="J68" s="70" t="s">
        <v>264</v>
      </c>
      <c r="K68" s="79">
        <f>K69</f>
        <v>17805.7</v>
      </c>
      <c r="L68" s="79">
        <f aca="true" t="shared" si="10" ref="L68:V68">L69</f>
        <v>28382.55</v>
      </c>
      <c r="M68" s="79">
        <f t="shared" si="10"/>
        <v>26701.6</v>
      </c>
      <c r="N68" s="79">
        <f t="shared" si="10"/>
        <v>28046</v>
      </c>
      <c r="O68" s="79">
        <f t="shared" si="10"/>
        <v>40223.9</v>
      </c>
      <c r="P68" s="79">
        <f t="shared" si="10"/>
        <v>0</v>
      </c>
      <c r="Q68" s="142">
        <f t="shared" si="10"/>
        <v>0</v>
      </c>
      <c r="R68" s="142">
        <f t="shared" si="10"/>
        <v>0</v>
      </c>
      <c r="S68" s="142">
        <f t="shared" si="10"/>
        <v>0</v>
      </c>
      <c r="T68" s="142">
        <f t="shared" si="10"/>
        <v>0</v>
      </c>
      <c r="U68" s="142">
        <f t="shared" si="10"/>
        <v>0</v>
      </c>
      <c r="V68" s="142">
        <f t="shared" si="10"/>
        <v>0</v>
      </c>
      <c r="W68" s="142">
        <f>W69</f>
        <v>141159.75</v>
      </c>
    </row>
    <row r="69" spans="1:23" ht="12">
      <c r="A69" s="70"/>
      <c r="B69" s="86" t="s">
        <v>185</v>
      </c>
      <c r="C69" s="70" t="s">
        <v>266</v>
      </c>
      <c r="D69" s="70" t="s">
        <v>264</v>
      </c>
      <c r="E69" s="81" t="s">
        <v>264</v>
      </c>
      <c r="F69" s="70" t="s">
        <v>264</v>
      </c>
      <c r="G69" s="70" t="s">
        <v>212</v>
      </c>
      <c r="H69" s="90" t="s">
        <v>78</v>
      </c>
      <c r="I69" s="70">
        <v>1010104350</v>
      </c>
      <c r="J69" s="70">
        <v>633</v>
      </c>
      <c r="K69" s="87">
        <v>17805.7</v>
      </c>
      <c r="L69" s="87">
        <v>28382.55</v>
      </c>
      <c r="M69" s="87">
        <v>26701.6</v>
      </c>
      <c r="N69" s="87">
        <v>28046</v>
      </c>
      <c r="O69" s="87">
        <v>40223.9</v>
      </c>
      <c r="P69" s="93">
        <v>0</v>
      </c>
      <c r="Q69" s="155">
        <v>0</v>
      </c>
      <c r="R69" s="155">
        <v>0</v>
      </c>
      <c r="S69" s="155">
        <v>0</v>
      </c>
      <c r="T69" s="155">
        <v>0</v>
      </c>
      <c r="U69" s="155">
        <v>0</v>
      </c>
      <c r="V69" s="155">
        <v>0</v>
      </c>
      <c r="W69" s="143">
        <f>SUM(K69:U69)</f>
        <v>141159.75</v>
      </c>
    </row>
    <row r="70" spans="1:23" ht="12">
      <c r="A70" s="247"/>
      <c r="B70" s="250" t="s">
        <v>161</v>
      </c>
      <c r="C70" s="247" t="s">
        <v>268</v>
      </c>
      <c r="D70" s="247" t="s">
        <v>264</v>
      </c>
      <c r="E70" s="81" t="s">
        <v>398</v>
      </c>
      <c r="F70" s="247" t="s">
        <v>264</v>
      </c>
      <c r="G70" s="247" t="s">
        <v>264</v>
      </c>
      <c r="H70" s="247" t="s">
        <v>264</v>
      </c>
      <c r="I70" s="247" t="s">
        <v>264</v>
      </c>
      <c r="J70" s="247" t="s">
        <v>264</v>
      </c>
      <c r="K70" s="247">
        <v>100</v>
      </c>
      <c r="L70" s="247">
        <v>100</v>
      </c>
      <c r="M70" s="247">
        <v>100</v>
      </c>
      <c r="N70" s="247">
        <v>100</v>
      </c>
      <c r="O70" s="247">
        <v>100</v>
      </c>
      <c r="P70" s="247" t="s">
        <v>264</v>
      </c>
      <c r="Q70" s="180" t="s">
        <v>264</v>
      </c>
      <c r="R70" s="180" t="s">
        <v>264</v>
      </c>
      <c r="S70" s="180" t="s">
        <v>264</v>
      </c>
      <c r="T70" s="180" t="s">
        <v>264</v>
      </c>
      <c r="U70" s="180" t="s">
        <v>264</v>
      </c>
      <c r="V70" s="180" t="s">
        <v>264</v>
      </c>
      <c r="W70" s="180" t="s">
        <v>264</v>
      </c>
    </row>
    <row r="71" spans="1:23" ht="12" customHeight="1">
      <c r="A71" s="248"/>
      <c r="B71" s="251"/>
      <c r="C71" s="248"/>
      <c r="D71" s="248"/>
      <c r="E71" s="83" t="s">
        <v>330</v>
      </c>
      <c r="F71" s="248"/>
      <c r="G71" s="248"/>
      <c r="H71" s="248"/>
      <c r="I71" s="248"/>
      <c r="J71" s="248"/>
      <c r="K71" s="248"/>
      <c r="L71" s="248"/>
      <c r="M71" s="248"/>
      <c r="N71" s="248"/>
      <c r="O71" s="248"/>
      <c r="P71" s="248"/>
      <c r="Q71" s="181"/>
      <c r="R71" s="181"/>
      <c r="S71" s="181"/>
      <c r="T71" s="181"/>
      <c r="U71" s="181"/>
      <c r="V71" s="181"/>
      <c r="W71" s="181"/>
    </row>
    <row r="72" spans="1:23" ht="12" customHeight="1">
      <c r="A72" s="249"/>
      <c r="B72" s="252"/>
      <c r="C72" s="249"/>
      <c r="D72" s="249"/>
      <c r="E72" s="84" t="s">
        <v>307</v>
      </c>
      <c r="F72" s="249"/>
      <c r="G72" s="249"/>
      <c r="H72" s="249"/>
      <c r="I72" s="249"/>
      <c r="J72" s="249"/>
      <c r="K72" s="249"/>
      <c r="L72" s="249"/>
      <c r="M72" s="249"/>
      <c r="N72" s="249"/>
      <c r="O72" s="249"/>
      <c r="P72" s="249"/>
      <c r="Q72" s="182"/>
      <c r="R72" s="182"/>
      <c r="S72" s="182"/>
      <c r="T72" s="182"/>
      <c r="U72" s="182"/>
      <c r="V72" s="182"/>
      <c r="W72" s="182"/>
    </row>
    <row r="73" spans="1:23" s="80" customFormat="1" ht="48">
      <c r="A73" s="70" t="s">
        <v>7</v>
      </c>
      <c r="B73" s="86" t="s">
        <v>8</v>
      </c>
      <c r="C73" s="78"/>
      <c r="D73" s="78" t="s">
        <v>264</v>
      </c>
      <c r="E73" s="84" t="s">
        <v>264</v>
      </c>
      <c r="F73" s="70" t="s">
        <v>379</v>
      </c>
      <c r="G73" s="70" t="s">
        <v>212</v>
      </c>
      <c r="H73" s="70" t="s">
        <v>264</v>
      </c>
      <c r="I73" s="70" t="s">
        <v>264</v>
      </c>
      <c r="J73" s="70" t="s">
        <v>264</v>
      </c>
      <c r="K73" s="71" t="s">
        <v>264</v>
      </c>
      <c r="L73" s="71" t="s">
        <v>264</v>
      </c>
      <c r="M73" s="71" t="s">
        <v>264</v>
      </c>
      <c r="N73" s="71" t="s">
        <v>264</v>
      </c>
      <c r="O73" s="71" t="s">
        <v>264</v>
      </c>
      <c r="P73" s="71" t="s">
        <v>264</v>
      </c>
      <c r="Q73" s="154" t="s">
        <v>264</v>
      </c>
      <c r="R73" s="154" t="s">
        <v>264</v>
      </c>
      <c r="S73" s="154" t="s">
        <v>264</v>
      </c>
      <c r="T73" s="154" t="s">
        <v>264</v>
      </c>
      <c r="U73" s="154" t="s">
        <v>264</v>
      </c>
      <c r="V73" s="154" t="s">
        <v>264</v>
      </c>
      <c r="W73" s="154" t="s">
        <v>264</v>
      </c>
    </row>
    <row r="74" spans="1:23" ht="12">
      <c r="A74" s="70"/>
      <c r="B74" s="86" t="s">
        <v>185</v>
      </c>
      <c r="C74" s="70" t="s">
        <v>266</v>
      </c>
      <c r="D74" s="70" t="s">
        <v>264</v>
      </c>
      <c r="E74" s="70" t="s">
        <v>264</v>
      </c>
      <c r="F74" s="70" t="s">
        <v>264</v>
      </c>
      <c r="G74" s="70" t="s">
        <v>212</v>
      </c>
      <c r="H74" s="70" t="s">
        <v>264</v>
      </c>
      <c r="I74" s="70" t="s">
        <v>264</v>
      </c>
      <c r="J74" s="70" t="s">
        <v>264</v>
      </c>
      <c r="K74" s="71" t="s">
        <v>264</v>
      </c>
      <c r="L74" s="71" t="s">
        <v>264</v>
      </c>
      <c r="M74" s="71" t="s">
        <v>264</v>
      </c>
      <c r="N74" s="71" t="s">
        <v>264</v>
      </c>
      <c r="O74" s="71" t="s">
        <v>264</v>
      </c>
      <c r="P74" s="71" t="s">
        <v>264</v>
      </c>
      <c r="Q74" s="154" t="s">
        <v>264</v>
      </c>
      <c r="R74" s="154" t="s">
        <v>264</v>
      </c>
      <c r="S74" s="154" t="s">
        <v>264</v>
      </c>
      <c r="T74" s="154" t="s">
        <v>264</v>
      </c>
      <c r="U74" s="154" t="s">
        <v>264</v>
      </c>
      <c r="V74" s="154" t="s">
        <v>264</v>
      </c>
      <c r="W74" s="154" t="s">
        <v>264</v>
      </c>
    </row>
    <row r="75" spans="1:23" s="65" customFormat="1" ht="12">
      <c r="A75" s="293"/>
      <c r="B75" s="250" t="s">
        <v>109</v>
      </c>
      <c r="C75" s="247" t="s">
        <v>268</v>
      </c>
      <c r="D75" s="247" t="s">
        <v>264</v>
      </c>
      <c r="E75" s="172" t="s">
        <v>394</v>
      </c>
      <c r="F75" s="247" t="s">
        <v>264</v>
      </c>
      <c r="G75" s="247" t="s">
        <v>264</v>
      </c>
      <c r="H75" s="247" t="s">
        <v>264</v>
      </c>
      <c r="I75" s="247" t="s">
        <v>264</v>
      </c>
      <c r="J75" s="247" t="s">
        <v>264</v>
      </c>
      <c r="K75" s="261">
        <v>100</v>
      </c>
      <c r="L75" s="261">
        <v>99.5</v>
      </c>
      <c r="M75" s="261">
        <v>100</v>
      </c>
      <c r="N75" s="261">
        <v>100</v>
      </c>
      <c r="O75" s="261">
        <v>100</v>
      </c>
      <c r="P75" s="261">
        <v>100</v>
      </c>
      <c r="Q75" s="177">
        <v>100</v>
      </c>
      <c r="R75" s="177">
        <v>100</v>
      </c>
      <c r="S75" s="177">
        <v>100</v>
      </c>
      <c r="T75" s="177">
        <v>100</v>
      </c>
      <c r="U75" s="177">
        <v>100</v>
      </c>
      <c r="V75" s="177">
        <v>100</v>
      </c>
      <c r="W75" s="177" t="s">
        <v>264</v>
      </c>
    </row>
    <row r="76" spans="1:23" s="65" customFormat="1" ht="72">
      <c r="A76" s="294"/>
      <c r="B76" s="251"/>
      <c r="C76" s="248"/>
      <c r="D76" s="248"/>
      <c r="E76" s="94" t="s">
        <v>331</v>
      </c>
      <c r="F76" s="248"/>
      <c r="G76" s="248"/>
      <c r="H76" s="248"/>
      <c r="I76" s="248"/>
      <c r="J76" s="248"/>
      <c r="K76" s="262"/>
      <c r="L76" s="262"/>
      <c r="M76" s="262"/>
      <c r="N76" s="262"/>
      <c r="O76" s="262"/>
      <c r="P76" s="262"/>
      <c r="Q76" s="178"/>
      <c r="R76" s="178"/>
      <c r="S76" s="178"/>
      <c r="T76" s="178"/>
      <c r="U76" s="178"/>
      <c r="V76" s="237"/>
      <c r="W76" s="178"/>
    </row>
    <row r="77" spans="1:23" s="65" customFormat="1" ht="73.5" customHeight="1">
      <c r="A77" s="295"/>
      <c r="B77" s="252"/>
      <c r="C77" s="249"/>
      <c r="D77" s="249"/>
      <c r="E77" s="95" t="s">
        <v>308</v>
      </c>
      <c r="F77" s="249"/>
      <c r="G77" s="249"/>
      <c r="H77" s="249"/>
      <c r="I77" s="249"/>
      <c r="J77" s="249"/>
      <c r="K77" s="263"/>
      <c r="L77" s="263"/>
      <c r="M77" s="263"/>
      <c r="N77" s="263"/>
      <c r="O77" s="263"/>
      <c r="P77" s="263"/>
      <c r="Q77" s="179"/>
      <c r="R77" s="179"/>
      <c r="S77" s="179"/>
      <c r="T77" s="179"/>
      <c r="U77" s="179"/>
      <c r="V77" s="238"/>
      <c r="W77" s="179"/>
    </row>
    <row r="78" spans="1:23" s="65" customFormat="1" ht="12">
      <c r="A78" s="293"/>
      <c r="B78" s="250" t="s">
        <v>390</v>
      </c>
      <c r="C78" s="247" t="s">
        <v>268</v>
      </c>
      <c r="D78" s="247" t="s">
        <v>264</v>
      </c>
      <c r="E78" s="172" t="s">
        <v>394</v>
      </c>
      <c r="F78" s="247" t="s">
        <v>264</v>
      </c>
      <c r="G78" s="247" t="s">
        <v>264</v>
      </c>
      <c r="H78" s="247" t="s">
        <v>264</v>
      </c>
      <c r="I78" s="247" t="s">
        <v>264</v>
      </c>
      <c r="J78" s="247" t="s">
        <v>264</v>
      </c>
      <c r="K78" s="247">
        <v>95.7</v>
      </c>
      <c r="L78" s="247">
        <v>90.8</v>
      </c>
      <c r="M78" s="247">
        <v>100</v>
      </c>
      <c r="N78" s="247">
        <v>100</v>
      </c>
      <c r="O78" s="247">
        <v>100</v>
      </c>
      <c r="P78" s="247">
        <v>100</v>
      </c>
      <c r="Q78" s="180">
        <v>100</v>
      </c>
      <c r="R78" s="177">
        <v>100</v>
      </c>
      <c r="S78" s="177">
        <v>100</v>
      </c>
      <c r="T78" s="177">
        <v>100</v>
      </c>
      <c r="U78" s="177">
        <v>100</v>
      </c>
      <c r="V78" s="177">
        <v>100</v>
      </c>
      <c r="W78" s="180" t="s">
        <v>264</v>
      </c>
    </row>
    <row r="79" spans="1:23" s="65" customFormat="1" ht="96">
      <c r="A79" s="294"/>
      <c r="B79" s="251"/>
      <c r="C79" s="248"/>
      <c r="D79" s="248"/>
      <c r="E79" s="83" t="s">
        <v>332</v>
      </c>
      <c r="F79" s="248"/>
      <c r="G79" s="248"/>
      <c r="H79" s="248"/>
      <c r="I79" s="248"/>
      <c r="J79" s="248"/>
      <c r="K79" s="248"/>
      <c r="L79" s="248"/>
      <c r="M79" s="248"/>
      <c r="N79" s="248"/>
      <c r="O79" s="248"/>
      <c r="P79" s="248"/>
      <c r="Q79" s="181"/>
      <c r="R79" s="178"/>
      <c r="S79" s="178"/>
      <c r="T79" s="178"/>
      <c r="U79" s="178"/>
      <c r="V79" s="237"/>
      <c r="W79" s="181"/>
    </row>
    <row r="80" spans="1:23" s="65" customFormat="1" ht="96">
      <c r="A80" s="295"/>
      <c r="B80" s="252"/>
      <c r="C80" s="249"/>
      <c r="D80" s="249"/>
      <c r="E80" s="95" t="s">
        <v>309</v>
      </c>
      <c r="F80" s="249"/>
      <c r="G80" s="249"/>
      <c r="H80" s="249"/>
      <c r="I80" s="249"/>
      <c r="J80" s="249"/>
      <c r="K80" s="249"/>
      <c r="L80" s="249"/>
      <c r="M80" s="249"/>
      <c r="N80" s="249"/>
      <c r="O80" s="249"/>
      <c r="P80" s="249"/>
      <c r="Q80" s="182"/>
      <c r="R80" s="179"/>
      <c r="S80" s="179"/>
      <c r="T80" s="179"/>
      <c r="U80" s="179"/>
      <c r="V80" s="238"/>
      <c r="W80" s="182"/>
    </row>
    <row r="81" spans="1:24" s="65" customFormat="1" ht="12">
      <c r="A81" s="293"/>
      <c r="B81" s="250" t="s">
        <v>299</v>
      </c>
      <c r="C81" s="247" t="s">
        <v>268</v>
      </c>
      <c r="D81" s="247" t="s">
        <v>264</v>
      </c>
      <c r="E81" s="172" t="s">
        <v>394</v>
      </c>
      <c r="F81" s="247" t="s">
        <v>264</v>
      </c>
      <c r="G81" s="247" t="s">
        <v>264</v>
      </c>
      <c r="H81" s="247" t="s">
        <v>264</v>
      </c>
      <c r="I81" s="247" t="s">
        <v>264</v>
      </c>
      <c r="J81" s="247" t="s">
        <v>264</v>
      </c>
      <c r="K81" s="261">
        <v>82.6</v>
      </c>
      <c r="L81" s="261">
        <v>142.6</v>
      </c>
      <c r="M81" s="261">
        <v>100</v>
      </c>
      <c r="N81" s="261">
        <v>100</v>
      </c>
      <c r="O81" s="261">
        <v>100</v>
      </c>
      <c r="P81" s="261">
        <v>100</v>
      </c>
      <c r="Q81" s="177">
        <v>100</v>
      </c>
      <c r="R81" s="177">
        <v>100</v>
      </c>
      <c r="S81" s="177">
        <v>100</v>
      </c>
      <c r="T81" s="177">
        <v>100</v>
      </c>
      <c r="U81" s="177">
        <v>100</v>
      </c>
      <c r="V81" s="177">
        <v>100</v>
      </c>
      <c r="W81" s="177" t="s">
        <v>264</v>
      </c>
      <c r="X81" s="240"/>
    </row>
    <row r="82" spans="1:24" s="65" customFormat="1" ht="60">
      <c r="A82" s="294"/>
      <c r="B82" s="251"/>
      <c r="C82" s="248"/>
      <c r="D82" s="248"/>
      <c r="E82" s="94" t="s">
        <v>333</v>
      </c>
      <c r="F82" s="248"/>
      <c r="G82" s="248"/>
      <c r="H82" s="248"/>
      <c r="I82" s="248"/>
      <c r="J82" s="248"/>
      <c r="K82" s="262"/>
      <c r="L82" s="262"/>
      <c r="M82" s="262"/>
      <c r="N82" s="262"/>
      <c r="O82" s="262"/>
      <c r="P82" s="262"/>
      <c r="Q82" s="178"/>
      <c r="R82" s="178"/>
      <c r="S82" s="178"/>
      <c r="T82" s="178"/>
      <c r="U82" s="178"/>
      <c r="V82" s="237"/>
      <c r="W82" s="178"/>
      <c r="X82" s="240"/>
    </row>
    <row r="83" spans="1:24" s="65" customFormat="1" ht="60">
      <c r="A83" s="295"/>
      <c r="B83" s="252"/>
      <c r="C83" s="249"/>
      <c r="D83" s="249"/>
      <c r="E83" s="95" t="s">
        <v>310</v>
      </c>
      <c r="F83" s="249"/>
      <c r="G83" s="249"/>
      <c r="H83" s="249"/>
      <c r="I83" s="249"/>
      <c r="J83" s="249"/>
      <c r="K83" s="263"/>
      <c r="L83" s="263"/>
      <c r="M83" s="263"/>
      <c r="N83" s="263"/>
      <c r="O83" s="263"/>
      <c r="P83" s="263"/>
      <c r="Q83" s="179"/>
      <c r="R83" s="179"/>
      <c r="S83" s="179"/>
      <c r="T83" s="179"/>
      <c r="U83" s="179"/>
      <c r="V83" s="238"/>
      <c r="W83" s="179"/>
      <c r="X83" s="240"/>
    </row>
    <row r="84" spans="1:23" s="65" customFormat="1" ht="12">
      <c r="A84" s="293"/>
      <c r="B84" s="250" t="s">
        <v>292</v>
      </c>
      <c r="C84" s="247" t="s">
        <v>268</v>
      </c>
      <c r="D84" s="247" t="s">
        <v>264</v>
      </c>
      <c r="E84" s="172" t="s">
        <v>394</v>
      </c>
      <c r="F84" s="247" t="s">
        <v>264</v>
      </c>
      <c r="G84" s="247" t="s">
        <v>264</v>
      </c>
      <c r="H84" s="247" t="s">
        <v>264</v>
      </c>
      <c r="I84" s="247" t="s">
        <v>264</v>
      </c>
      <c r="J84" s="247" t="s">
        <v>264</v>
      </c>
      <c r="K84" s="261">
        <v>90</v>
      </c>
      <c r="L84" s="261">
        <v>100</v>
      </c>
      <c r="M84" s="261">
        <v>100</v>
      </c>
      <c r="N84" s="261">
        <v>100</v>
      </c>
      <c r="O84" s="261">
        <v>100</v>
      </c>
      <c r="P84" s="261">
        <v>100</v>
      </c>
      <c r="Q84" s="177">
        <v>100</v>
      </c>
      <c r="R84" s="177">
        <v>100</v>
      </c>
      <c r="S84" s="177">
        <v>100</v>
      </c>
      <c r="T84" s="177">
        <v>100</v>
      </c>
      <c r="U84" s="177">
        <v>100</v>
      </c>
      <c r="V84" s="177">
        <v>100</v>
      </c>
      <c r="W84" s="177" t="s">
        <v>264</v>
      </c>
    </row>
    <row r="85" spans="1:23" s="65" customFormat="1" ht="60">
      <c r="A85" s="294"/>
      <c r="B85" s="251"/>
      <c r="C85" s="248"/>
      <c r="D85" s="248"/>
      <c r="E85" s="94" t="s">
        <v>334</v>
      </c>
      <c r="F85" s="248"/>
      <c r="G85" s="248"/>
      <c r="H85" s="248"/>
      <c r="I85" s="248"/>
      <c r="J85" s="248"/>
      <c r="K85" s="262"/>
      <c r="L85" s="262"/>
      <c r="M85" s="262"/>
      <c r="N85" s="262"/>
      <c r="O85" s="262"/>
      <c r="P85" s="262"/>
      <c r="Q85" s="178"/>
      <c r="R85" s="178"/>
      <c r="S85" s="178"/>
      <c r="T85" s="178"/>
      <c r="U85" s="178"/>
      <c r="V85" s="237"/>
      <c r="W85" s="178"/>
    </row>
    <row r="86" spans="1:23" s="65" customFormat="1" ht="77.25" customHeight="1">
      <c r="A86" s="295"/>
      <c r="B86" s="252"/>
      <c r="C86" s="249"/>
      <c r="D86" s="249"/>
      <c r="E86" s="95" t="s">
        <v>311</v>
      </c>
      <c r="F86" s="249"/>
      <c r="G86" s="249"/>
      <c r="H86" s="249"/>
      <c r="I86" s="249"/>
      <c r="J86" s="249"/>
      <c r="K86" s="263"/>
      <c r="L86" s="263"/>
      <c r="M86" s="263"/>
      <c r="N86" s="263"/>
      <c r="O86" s="263"/>
      <c r="P86" s="263"/>
      <c r="Q86" s="179"/>
      <c r="R86" s="179"/>
      <c r="S86" s="179"/>
      <c r="T86" s="179"/>
      <c r="U86" s="179"/>
      <c r="V86" s="238"/>
      <c r="W86" s="179"/>
    </row>
    <row r="87" spans="1:23" s="68" customFormat="1" ht="12">
      <c r="A87" s="293"/>
      <c r="B87" s="250" t="s">
        <v>113</v>
      </c>
      <c r="C87" s="247" t="s">
        <v>268</v>
      </c>
      <c r="D87" s="247" t="s">
        <v>264</v>
      </c>
      <c r="E87" s="172" t="s">
        <v>391</v>
      </c>
      <c r="F87" s="247" t="s">
        <v>264</v>
      </c>
      <c r="G87" s="247" t="s">
        <v>264</v>
      </c>
      <c r="H87" s="247" t="s">
        <v>264</v>
      </c>
      <c r="I87" s="247" t="s">
        <v>264</v>
      </c>
      <c r="J87" s="247" t="s">
        <v>264</v>
      </c>
      <c r="K87" s="261">
        <v>95.9</v>
      </c>
      <c r="L87" s="261">
        <v>104.7</v>
      </c>
      <c r="M87" s="261">
        <v>100</v>
      </c>
      <c r="N87" s="261">
        <v>100</v>
      </c>
      <c r="O87" s="261">
        <v>100</v>
      </c>
      <c r="P87" s="261">
        <v>100</v>
      </c>
      <c r="Q87" s="177">
        <v>100</v>
      </c>
      <c r="R87" s="177">
        <v>100</v>
      </c>
      <c r="S87" s="177">
        <v>100</v>
      </c>
      <c r="T87" s="177">
        <v>100</v>
      </c>
      <c r="U87" s="177">
        <v>100</v>
      </c>
      <c r="V87" s="177">
        <v>100</v>
      </c>
      <c r="W87" s="177" t="s">
        <v>264</v>
      </c>
    </row>
    <row r="88" spans="1:23" s="68" customFormat="1" ht="96">
      <c r="A88" s="294"/>
      <c r="B88" s="251"/>
      <c r="C88" s="248"/>
      <c r="D88" s="248"/>
      <c r="E88" s="94" t="s">
        <v>335</v>
      </c>
      <c r="F88" s="248"/>
      <c r="G88" s="248"/>
      <c r="H88" s="248"/>
      <c r="I88" s="248"/>
      <c r="J88" s="248"/>
      <c r="K88" s="262"/>
      <c r="L88" s="262"/>
      <c r="M88" s="262"/>
      <c r="N88" s="262"/>
      <c r="O88" s="262"/>
      <c r="P88" s="262"/>
      <c r="Q88" s="178"/>
      <c r="R88" s="178"/>
      <c r="S88" s="178"/>
      <c r="T88" s="178"/>
      <c r="U88" s="178"/>
      <c r="V88" s="237"/>
      <c r="W88" s="178"/>
    </row>
    <row r="89" spans="1:23" s="68" customFormat="1" ht="108">
      <c r="A89" s="295"/>
      <c r="B89" s="252"/>
      <c r="C89" s="249"/>
      <c r="D89" s="249"/>
      <c r="E89" s="95" t="s">
        <v>312</v>
      </c>
      <c r="F89" s="249"/>
      <c r="G89" s="249"/>
      <c r="H89" s="249"/>
      <c r="I89" s="249"/>
      <c r="J89" s="249"/>
      <c r="K89" s="263"/>
      <c r="L89" s="263"/>
      <c r="M89" s="263"/>
      <c r="N89" s="263"/>
      <c r="O89" s="263"/>
      <c r="P89" s="263"/>
      <c r="Q89" s="179"/>
      <c r="R89" s="179"/>
      <c r="S89" s="179"/>
      <c r="T89" s="179"/>
      <c r="U89" s="179"/>
      <c r="V89" s="238"/>
      <c r="W89" s="179"/>
    </row>
    <row r="90" spans="1:23" s="65" customFormat="1" ht="12">
      <c r="A90" s="293"/>
      <c r="B90" s="250" t="s">
        <v>115</v>
      </c>
      <c r="C90" s="247" t="s">
        <v>268</v>
      </c>
      <c r="D90" s="247" t="s">
        <v>264</v>
      </c>
      <c r="E90" s="172" t="s">
        <v>394</v>
      </c>
      <c r="F90" s="247" t="s">
        <v>264</v>
      </c>
      <c r="G90" s="247" t="s">
        <v>264</v>
      </c>
      <c r="H90" s="247" t="s">
        <v>264</v>
      </c>
      <c r="I90" s="247" t="s">
        <v>264</v>
      </c>
      <c r="J90" s="247" t="s">
        <v>264</v>
      </c>
      <c r="K90" s="261">
        <v>879.1</v>
      </c>
      <c r="L90" s="261">
        <v>0.2</v>
      </c>
      <c r="M90" s="261">
        <v>100</v>
      </c>
      <c r="N90" s="261">
        <v>100</v>
      </c>
      <c r="O90" s="261">
        <v>100</v>
      </c>
      <c r="P90" s="261">
        <v>100</v>
      </c>
      <c r="Q90" s="177">
        <v>100</v>
      </c>
      <c r="R90" s="177">
        <v>100</v>
      </c>
      <c r="S90" s="177">
        <v>100</v>
      </c>
      <c r="T90" s="177">
        <v>100</v>
      </c>
      <c r="U90" s="177">
        <v>100</v>
      </c>
      <c r="V90" s="177">
        <v>100</v>
      </c>
      <c r="W90" s="177" t="s">
        <v>264</v>
      </c>
    </row>
    <row r="91" spans="1:23" s="65" customFormat="1" ht="108">
      <c r="A91" s="294"/>
      <c r="B91" s="251"/>
      <c r="C91" s="248"/>
      <c r="D91" s="248"/>
      <c r="E91" s="94" t="s">
        <v>336</v>
      </c>
      <c r="F91" s="248"/>
      <c r="G91" s="248"/>
      <c r="H91" s="248"/>
      <c r="I91" s="248"/>
      <c r="J91" s="248"/>
      <c r="K91" s="262"/>
      <c r="L91" s="262"/>
      <c r="M91" s="262"/>
      <c r="N91" s="262"/>
      <c r="O91" s="262"/>
      <c r="P91" s="262"/>
      <c r="Q91" s="178"/>
      <c r="R91" s="178"/>
      <c r="S91" s="178"/>
      <c r="T91" s="178"/>
      <c r="U91" s="178"/>
      <c r="V91" s="237"/>
      <c r="W91" s="178"/>
    </row>
    <row r="92" spans="1:23" s="65" customFormat="1" ht="132">
      <c r="A92" s="295"/>
      <c r="B92" s="252"/>
      <c r="C92" s="249"/>
      <c r="D92" s="249"/>
      <c r="E92" s="95" t="s">
        <v>313</v>
      </c>
      <c r="F92" s="249"/>
      <c r="G92" s="249"/>
      <c r="H92" s="249"/>
      <c r="I92" s="249"/>
      <c r="J92" s="249"/>
      <c r="K92" s="263"/>
      <c r="L92" s="263"/>
      <c r="M92" s="263"/>
      <c r="N92" s="263"/>
      <c r="O92" s="263"/>
      <c r="P92" s="263"/>
      <c r="Q92" s="179"/>
      <c r="R92" s="179"/>
      <c r="S92" s="179"/>
      <c r="T92" s="179"/>
      <c r="U92" s="179"/>
      <c r="V92" s="238"/>
      <c r="W92" s="179"/>
    </row>
    <row r="93" spans="1:23" s="65" customFormat="1" ht="12">
      <c r="A93" s="293"/>
      <c r="B93" s="250" t="s">
        <v>117</v>
      </c>
      <c r="C93" s="247" t="s">
        <v>268</v>
      </c>
      <c r="D93" s="247" t="s">
        <v>264</v>
      </c>
      <c r="E93" s="172" t="s">
        <v>394</v>
      </c>
      <c r="F93" s="247" t="s">
        <v>264</v>
      </c>
      <c r="G93" s="247" t="s">
        <v>264</v>
      </c>
      <c r="H93" s="247" t="s">
        <v>264</v>
      </c>
      <c r="I93" s="247" t="s">
        <v>264</v>
      </c>
      <c r="J93" s="247" t="s">
        <v>264</v>
      </c>
      <c r="K93" s="261">
        <v>133.2</v>
      </c>
      <c r="L93" s="261">
        <v>98.6</v>
      </c>
      <c r="M93" s="261">
        <v>100</v>
      </c>
      <c r="N93" s="261">
        <v>100</v>
      </c>
      <c r="O93" s="261">
        <v>100</v>
      </c>
      <c r="P93" s="261">
        <v>100</v>
      </c>
      <c r="Q93" s="177">
        <v>100</v>
      </c>
      <c r="R93" s="177">
        <v>100</v>
      </c>
      <c r="S93" s="177">
        <v>100</v>
      </c>
      <c r="T93" s="177">
        <v>100</v>
      </c>
      <c r="U93" s="177">
        <v>100</v>
      </c>
      <c r="V93" s="177">
        <v>100</v>
      </c>
      <c r="W93" s="177" t="s">
        <v>264</v>
      </c>
    </row>
    <row r="94" spans="1:23" s="65" customFormat="1" ht="72">
      <c r="A94" s="294"/>
      <c r="B94" s="251"/>
      <c r="C94" s="248"/>
      <c r="D94" s="248"/>
      <c r="E94" s="94" t="s">
        <v>337</v>
      </c>
      <c r="F94" s="248"/>
      <c r="G94" s="248"/>
      <c r="H94" s="248"/>
      <c r="I94" s="248"/>
      <c r="J94" s="248"/>
      <c r="K94" s="262"/>
      <c r="L94" s="262"/>
      <c r="M94" s="262"/>
      <c r="N94" s="262"/>
      <c r="O94" s="262"/>
      <c r="P94" s="262"/>
      <c r="Q94" s="178"/>
      <c r="R94" s="178"/>
      <c r="S94" s="178"/>
      <c r="T94" s="178"/>
      <c r="U94" s="178"/>
      <c r="V94" s="237"/>
      <c r="W94" s="178"/>
    </row>
    <row r="95" spans="1:23" s="65" customFormat="1" ht="72.75" customHeight="1">
      <c r="A95" s="295"/>
      <c r="B95" s="252"/>
      <c r="C95" s="249"/>
      <c r="D95" s="249"/>
      <c r="E95" s="95" t="s">
        <v>314</v>
      </c>
      <c r="F95" s="249"/>
      <c r="G95" s="249"/>
      <c r="H95" s="249"/>
      <c r="I95" s="249"/>
      <c r="J95" s="249"/>
      <c r="K95" s="263"/>
      <c r="L95" s="263"/>
      <c r="M95" s="263"/>
      <c r="N95" s="263"/>
      <c r="O95" s="263"/>
      <c r="P95" s="263"/>
      <c r="Q95" s="179"/>
      <c r="R95" s="179"/>
      <c r="S95" s="179"/>
      <c r="T95" s="179"/>
      <c r="U95" s="179"/>
      <c r="V95" s="238"/>
      <c r="W95" s="179"/>
    </row>
    <row r="96" spans="1:23" s="65" customFormat="1" ht="12">
      <c r="A96" s="293"/>
      <c r="B96" s="250" t="s">
        <v>368</v>
      </c>
      <c r="C96" s="247" t="s">
        <v>268</v>
      </c>
      <c r="D96" s="247" t="s">
        <v>264</v>
      </c>
      <c r="E96" s="172" t="s">
        <v>394</v>
      </c>
      <c r="F96" s="247" t="s">
        <v>264</v>
      </c>
      <c r="G96" s="247" t="s">
        <v>264</v>
      </c>
      <c r="H96" s="247" t="s">
        <v>264</v>
      </c>
      <c r="I96" s="247" t="s">
        <v>264</v>
      </c>
      <c r="J96" s="247" t="s">
        <v>264</v>
      </c>
      <c r="K96" s="261">
        <v>7.2</v>
      </c>
      <c r="L96" s="261">
        <v>0</v>
      </c>
      <c r="M96" s="261">
        <v>100</v>
      </c>
      <c r="N96" s="261">
        <v>100</v>
      </c>
      <c r="O96" s="261">
        <v>100</v>
      </c>
      <c r="P96" s="261">
        <v>100</v>
      </c>
      <c r="Q96" s="177">
        <v>100</v>
      </c>
      <c r="R96" s="177">
        <v>100</v>
      </c>
      <c r="S96" s="177">
        <v>100</v>
      </c>
      <c r="T96" s="177">
        <v>100</v>
      </c>
      <c r="U96" s="177">
        <v>100</v>
      </c>
      <c r="V96" s="177">
        <v>100</v>
      </c>
      <c r="W96" s="177" t="s">
        <v>264</v>
      </c>
    </row>
    <row r="97" spans="1:23" s="65" customFormat="1" ht="48">
      <c r="A97" s="294"/>
      <c r="B97" s="251"/>
      <c r="C97" s="248"/>
      <c r="D97" s="248"/>
      <c r="E97" s="94" t="s">
        <v>338</v>
      </c>
      <c r="F97" s="248"/>
      <c r="G97" s="248"/>
      <c r="H97" s="248"/>
      <c r="I97" s="248"/>
      <c r="J97" s="248"/>
      <c r="K97" s="262"/>
      <c r="L97" s="262"/>
      <c r="M97" s="262"/>
      <c r="N97" s="262"/>
      <c r="O97" s="262"/>
      <c r="P97" s="262"/>
      <c r="Q97" s="178"/>
      <c r="R97" s="178"/>
      <c r="S97" s="178"/>
      <c r="T97" s="178"/>
      <c r="U97" s="178"/>
      <c r="V97" s="237"/>
      <c r="W97" s="178"/>
    </row>
    <row r="98" spans="1:23" s="65" customFormat="1" ht="60.75" customHeight="1">
      <c r="A98" s="295"/>
      <c r="B98" s="252"/>
      <c r="C98" s="249"/>
      <c r="D98" s="249"/>
      <c r="E98" s="95" t="s">
        <v>315</v>
      </c>
      <c r="F98" s="249"/>
      <c r="G98" s="249"/>
      <c r="H98" s="249"/>
      <c r="I98" s="249"/>
      <c r="J98" s="249"/>
      <c r="K98" s="263"/>
      <c r="L98" s="263"/>
      <c r="M98" s="263"/>
      <c r="N98" s="263"/>
      <c r="O98" s="263"/>
      <c r="P98" s="263"/>
      <c r="Q98" s="179"/>
      <c r="R98" s="179"/>
      <c r="S98" s="179"/>
      <c r="T98" s="179"/>
      <c r="U98" s="179"/>
      <c r="V98" s="238"/>
      <c r="W98" s="179"/>
    </row>
    <row r="99" spans="1:23" s="65" customFormat="1" ht="48">
      <c r="A99" s="70" t="s">
        <v>12</v>
      </c>
      <c r="B99" s="86" t="s">
        <v>120</v>
      </c>
      <c r="C99" s="70"/>
      <c r="D99" s="96" t="s">
        <v>264</v>
      </c>
      <c r="E99" s="70" t="s">
        <v>264</v>
      </c>
      <c r="F99" s="70" t="s">
        <v>379</v>
      </c>
      <c r="G99" s="70" t="s">
        <v>212</v>
      </c>
      <c r="H99" s="70" t="s">
        <v>264</v>
      </c>
      <c r="I99" s="70" t="s">
        <v>264</v>
      </c>
      <c r="J99" s="70" t="s">
        <v>264</v>
      </c>
      <c r="K99" s="71" t="s">
        <v>264</v>
      </c>
      <c r="L99" s="71" t="s">
        <v>264</v>
      </c>
      <c r="M99" s="71" t="s">
        <v>264</v>
      </c>
      <c r="N99" s="71" t="s">
        <v>264</v>
      </c>
      <c r="O99" s="71" t="s">
        <v>264</v>
      </c>
      <c r="P99" s="71" t="s">
        <v>264</v>
      </c>
      <c r="Q99" s="154" t="s">
        <v>264</v>
      </c>
      <c r="R99" s="154" t="s">
        <v>264</v>
      </c>
      <c r="S99" s="154" t="s">
        <v>264</v>
      </c>
      <c r="T99" s="154" t="s">
        <v>264</v>
      </c>
      <c r="U99" s="154" t="s">
        <v>264</v>
      </c>
      <c r="V99" s="154" t="s">
        <v>264</v>
      </c>
      <c r="W99" s="154" t="s">
        <v>264</v>
      </c>
    </row>
    <row r="100" spans="1:23" s="65" customFormat="1" ht="12">
      <c r="A100" s="74"/>
      <c r="B100" s="86" t="s">
        <v>185</v>
      </c>
      <c r="C100" s="70" t="s">
        <v>266</v>
      </c>
      <c r="D100" s="96" t="s">
        <v>264</v>
      </c>
      <c r="E100" s="81" t="s">
        <v>264</v>
      </c>
      <c r="F100" s="70" t="s">
        <v>264</v>
      </c>
      <c r="G100" s="70" t="s">
        <v>212</v>
      </c>
      <c r="H100" s="70" t="s">
        <v>264</v>
      </c>
      <c r="I100" s="70" t="s">
        <v>264</v>
      </c>
      <c r="J100" s="70" t="s">
        <v>264</v>
      </c>
      <c r="K100" s="71" t="s">
        <v>264</v>
      </c>
      <c r="L100" s="71" t="s">
        <v>264</v>
      </c>
      <c r="M100" s="71" t="s">
        <v>264</v>
      </c>
      <c r="N100" s="71" t="s">
        <v>264</v>
      </c>
      <c r="O100" s="71" t="s">
        <v>264</v>
      </c>
      <c r="P100" s="71" t="s">
        <v>264</v>
      </c>
      <c r="Q100" s="154" t="s">
        <v>264</v>
      </c>
      <c r="R100" s="154" t="s">
        <v>264</v>
      </c>
      <c r="S100" s="154" t="s">
        <v>264</v>
      </c>
      <c r="T100" s="154" t="s">
        <v>264</v>
      </c>
      <c r="U100" s="154" t="s">
        <v>264</v>
      </c>
      <c r="V100" s="154" t="s">
        <v>264</v>
      </c>
      <c r="W100" s="154" t="s">
        <v>264</v>
      </c>
    </row>
    <row r="101" spans="1:23" s="65" customFormat="1" ht="12">
      <c r="A101" s="293"/>
      <c r="B101" s="250" t="s">
        <v>418</v>
      </c>
      <c r="C101" s="247" t="s">
        <v>268</v>
      </c>
      <c r="D101" s="247" t="s">
        <v>264</v>
      </c>
      <c r="E101" s="97" t="s">
        <v>420</v>
      </c>
      <c r="F101" s="247" t="s">
        <v>2</v>
      </c>
      <c r="G101" s="247" t="s">
        <v>2</v>
      </c>
      <c r="H101" s="247" t="s">
        <v>264</v>
      </c>
      <c r="I101" s="247" t="s">
        <v>264</v>
      </c>
      <c r="J101" s="247" t="s">
        <v>264</v>
      </c>
      <c r="K101" s="247">
        <v>45</v>
      </c>
      <c r="L101" s="247">
        <v>36</v>
      </c>
      <c r="M101" s="247">
        <v>40</v>
      </c>
      <c r="N101" s="247">
        <v>40</v>
      </c>
      <c r="O101" s="247">
        <v>40</v>
      </c>
      <c r="P101" s="247" t="s">
        <v>2</v>
      </c>
      <c r="Q101" s="180" t="s">
        <v>2</v>
      </c>
      <c r="R101" s="180" t="s">
        <v>2</v>
      </c>
      <c r="S101" s="180" t="s">
        <v>2</v>
      </c>
      <c r="T101" s="180" t="s">
        <v>2</v>
      </c>
      <c r="U101" s="180" t="s">
        <v>2</v>
      </c>
      <c r="V101" s="180" t="s">
        <v>264</v>
      </c>
      <c r="W101" s="180" t="s">
        <v>2</v>
      </c>
    </row>
    <row r="102" spans="1:23" s="65" customFormat="1" ht="48">
      <c r="A102" s="294"/>
      <c r="B102" s="251"/>
      <c r="C102" s="248"/>
      <c r="D102" s="248"/>
      <c r="E102" s="98" t="s">
        <v>419</v>
      </c>
      <c r="F102" s="248"/>
      <c r="G102" s="248"/>
      <c r="H102" s="248"/>
      <c r="I102" s="248"/>
      <c r="J102" s="248"/>
      <c r="K102" s="248"/>
      <c r="L102" s="248"/>
      <c r="M102" s="248"/>
      <c r="N102" s="248"/>
      <c r="O102" s="248"/>
      <c r="P102" s="248"/>
      <c r="Q102" s="181"/>
      <c r="R102" s="181"/>
      <c r="S102" s="181"/>
      <c r="T102" s="181"/>
      <c r="U102" s="181"/>
      <c r="V102" s="235"/>
      <c r="W102" s="181"/>
    </row>
    <row r="103" spans="1:23" s="65" customFormat="1" ht="60">
      <c r="A103" s="295"/>
      <c r="B103" s="252"/>
      <c r="C103" s="249"/>
      <c r="D103" s="249"/>
      <c r="E103" s="99" t="s">
        <v>300</v>
      </c>
      <c r="F103" s="249"/>
      <c r="G103" s="249"/>
      <c r="H103" s="249"/>
      <c r="I103" s="249"/>
      <c r="J103" s="249"/>
      <c r="K103" s="249"/>
      <c r="L103" s="249"/>
      <c r="M103" s="249"/>
      <c r="N103" s="249"/>
      <c r="O103" s="249"/>
      <c r="P103" s="249"/>
      <c r="Q103" s="182"/>
      <c r="R103" s="182"/>
      <c r="S103" s="182"/>
      <c r="T103" s="182"/>
      <c r="U103" s="182"/>
      <c r="V103" s="236"/>
      <c r="W103" s="182"/>
    </row>
    <row r="104" spans="1:24" s="65" customFormat="1" ht="12">
      <c r="A104" s="293"/>
      <c r="B104" s="250" t="s">
        <v>190</v>
      </c>
      <c r="C104" s="247" t="s">
        <v>268</v>
      </c>
      <c r="D104" s="247" t="s">
        <v>264</v>
      </c>
      <c r="E104" s="100" t="s">
        <v>421</v>
      </c>
      <c r="F104" s="247" t="s">
        <v>264</v>
      </c>
      <c r="G104" s="247" t="s">
        <v>2</v>
      </c>
      <c r="H104" s="247" t="s">
        <v>264</v>
      </c>
      <c r="I104" s="247" t="s">
        <v>264</v>
      </c>
      <c r="J104" s="247" t="s">
        <v>264</v>
      </c>
      <c r="K104" s="247" t="s">
        <v>264</v>
      </c>
      <c r="L104" s="247" t="s">
        <v>264</v>
      </c>
      <c r="M104" s="247" t="s">
        <v>264</v>
      </c>
      <c r="N104" s="247" t="s">
        <v>264</v>
      </c>
      <c r="O104" s="247" t="s">
        <v>264</v>
      </c>
      <c r="P104" s="247">
        <v>37</v>
      </c>
      <c r="Q104" s="287">
        <v>37</v>
      </c>
      <c r="R104" s="180">
        <v>50</v>
      </c>
      <c r="S104" s="180">
        <v>50</v>
      </c>
      <c r="T104" s="180">
        <v>50</v>
      </c>
      <c r="U104" s="180">
        <v>50</v>
      </c>
      <c r="V104" s="180">
        <v>50</v>
      </c>
      <c r="W104" s="180" t="s">
        <v>264</v>
      </c>
      <c r="X104" s="240"/>
    </row>
    <row r="105" spans="1:24" s="65" customFormat="1" ht="60">
      <c r="A105" s="294"/>
      <c r="B105" s="251"/>
      <c r="C105" s="248"/>
      <c r="D105" s="248"/>
      <c r="E105" s="101" t="s">
        <v>422</v>
      </c>
      <c r="F105" s="248"/>
      <c r="G105" s="248"/>
      <c r="H105" s="248"/>
      <c r="I105" s="248"/>
      <c r="J105" s="248"/>
      <c r="K105" s="248"/>
      <c r="L105" s="248"/>
      <c r="M105" s="248"/>
      <c r="N105" s="248"/>
      <c r="O105" s="248"/>
      <c r="P105" s="248"/>
      <c r="Q105" s="288"/>
      <c r="R105" s="181"/>
      <c r="S105" s="181"/>
      <c r="T105" s="181"/>
      <c r="U105" s="181"/>
      <c r="V105" s="235"/>
      <c r="W105" s="181"/>
      <c r="X105" s="240"/>
    </row>
    <row r="106" spans="1:24" s="65" customFormat="1" ht="62.25" customHeight="1">
      <c r="A106" s="295"/>
      <c r="B106" s="252"/>
      <c r="C106" s="249"/>
      <c r="D106" s="249"/>
      <c r="E106" s="102" t="s">
        <v>300</v>
      </c>
      <c r="F106" s="249"/>
      <c r="G106" s="249"/>
      <c r="H106" s="249"/>
      <c r="I106" s="249"/>
      <c r="J106" s="249"/>
      <c r="K106" s="249"/>
      <c r="L106" s="249"/>
      <c r="M106" s="249"/>
      <c r="N106" s="249"/>
      <c r="O106" s="249"/>
      <c r="P106" s="249"/>
      <c r="Q106" s="289"/>
      <c r="R106" s="182"/>
      <c r="S106" s="182"/>
      <c r="T106" s="182"/>
      <c r="U106" s="182"/>
      <c r="V106" s="236"/>
      <c r="W106" s="182"/>
      <c r="X106" s="240"/>
    </row>
    <row r="107" spans="1:23" ht="36">
      <c r="A107" s="70" t="s">
        <v>13</v>
      </c>
      <c r="B107" s="86" t="s">
        <v>162</v>
      </c>
      <c r="C107" s="70"/>
      <c r="D107" s="70" t="s">
        <v>264</v>
      </c>
      <c r="E107" s="70" t="s">
        <v>264</v>
      </c>
      <c r="F107" s="70" t="s">
        <v>379</v>
      </c>
      <c r="G107" s="70" t="s">
        <v>212</v>
      </c>
      <c r="H107" s="70" t="s">
        <v>264</v>
      </c>
      <c r="I107" s="70" t="s">
        <v>264</v>
      </c>
      <c r="J107" s="70" t="s">
        <v>264</v>
      </c>
      <c r="K107" s="71" t="s">
        <v>264</v>
      </c>
      <c r="L107" s="71" t="s">
        <v>264</v>
      </c>
      <c r="M107" s="71" t="s">
        <v>264</v>
      </c>
      <c r="N107" s="71" t="s">
        <v>264</v>
      </c>
      <c r="O107" s="71" t="s">
        <v>264</v>
      </c>
      <c r="P107" s="71" t="s">
        <v>264</v>
      </c>
      <c r="Q107" s="154" t="s">
        <v>264</v>
      </c>
      <c r="R107" s="154" t="s">
        <v>264</v>
      </c>
      <c r="S107" s="154" t="s">
        <v>264</v>
      </c>
      <c r="T107" s="154" t="s">
        <v>264</v>
      </c>
      <c r="U107" s="154" t="s">
        <v>264</v>
      </c>
      <c r="V107" s="154" t="s">
        <v>264</v>
      </c>
      <c r="W107" s="154" t="s">
        <v>264</v>
      </c>
    </row>
    <row r="108" spans="1:23" ht="15" customHeight="1">
      <c r="A108" s="70"/>
      <c r="B108" s="86" t="s">
        <v>185</v>
      </c>
      <c r="C108" s="70" t="s">
        <v>266</v>
      </c>
      <c r="D108" s="70" t="s">
        <v>264</v>
      </c>
      <c r="E108" s="70" t="s">
        <v>264</v>
      </c>
      <c r="F108" s="70" t="s">
        <v>264</v>
      </c>
      <c r="G108" s="70" t="s">
        <v>212</v>
      </c>
      <c r="H108" s="70" t="s">
        <v>264</v>
      </c>
      <c r="I108" s="70" t="s">
        <v>264</v>
      </c>
      <c r="J108" s="70" t="s">
        <v>264</v>
      </c>
      <c r="K108" s="71" t="s">
        <v>264</v>
      </c>
      <c r="L108" s="71" t="s">
        <v>264</v>
      </c>
      <c r="M108" s="71" t="s">
        <v>264</v>
      </c>
      <c r="N108" s="71" t="s">
        <v>264</v>
      </c>
      <c r="O108" s="71" t="s">
        <v>264</v>
      </c>
      <c r="P108" s="71" t="s">
        <v>264</v>
      </c>
      <c r="Q108" s="154" t="s">
        <v>264</v>
      </c>
      <c r="R108" s="154" t="s">
        <v>264</v>
      </c>
      <c r="S108" s="154" t="s">
        <v>264</v>
      </c>
      <c r="T108" s="154" t="s">
        <v>264</v>
      </c>
      <c r="U108" s="154" t="s">
        <v>264</v>
      </c>
      <c r="V108" s="154" t="s">
        <v>264</v>
      </c>
      <c r="W108" s="154" t="s">
        <v>264</v>
      </c>
    </row>
    <row r="109" spans="1:23" ht="12">
      <c r="A109" s="70"/>
      <c r="B109" s="86" t="s">
        <v>87</v>
      </c>
      <c r="C109" s="70" t="s">
        <v>83</v>
      </c>
      <c r="D109" s="70" t="s">
        <v>264</v>
      </c>
      <c r="E109" s="70" t="s">
        <v>84</v>
      </c>
      <c r="F109" s="70" t="s">
        <v>264</v>
      </c>
      <c r="G109" s="70" t="s">
        <v>264</v>
      </c>
      <c r="H109" s="70" t="s">
        <v>264</v>
      </c>
      <c r="I109" s="70" t="s">
        <v>264</v>
      </c>
      <c r="J109" s="70" t="s">
        <v>264</v>
      </c>
      <c r="K109" s="71">
        <v>15</v>
      </c>
      <c r="L109" s="71">
        <v>20</v>
      </c>
      <c r="M109" s="71">
        <v>22</v>
      </c>
      <c r="N109" s="71">
        <v>22</v>
      </c>
      <c r="O109" s="71">
        <v>23</v>
      </c>
      <c r="P109" s="71">
        <v>24</v>
      </c>
      <c r="Q109" s="154">
        <v>25</v>
      </c>
      <c r="R109" s="154">
        <v>25</v>
      </c>
      <c r="S109" s="154">
        <v>25</v>
      </c>
      <c r="T109" s="154">
        <v>25</v>
      </c>
      <c r="U109" s="154">
        <v>25</v>
      </c>
      <c r="V109" s="154">
        <v>25</v>
      </c>
      <c r="W109" s="154" t="s">
        <v>264</v>
      </c>
    </row>
    <row r="110" spans="1:23" ht="12">
      <c r="A110" s="70"/>
      <c r="B110" s="86" t="s">
        <v>88</v>
      </c>
      <c r="C110" s="70" t="s">
        <v>83</v>
      </c>
      <c r="D110" s="96" t="s">
        <v>264</v>
      </c>
      <c r="E110" s="70" t="s">
        <v>84</v>
      </c>
      <c r="F110" s="103" t="s">
        <v>264</v>
      </c>
      <c r="G110" s="70" t="s">
        <v>264</v>
      </c>
      <c r="H110" s="70" t="s">
        <v>264</v>
      </c>
      <c r="I110" s="70" t="s">
        <v>264</v>
      </c>
      <c r="J110" s="70" t="s">
        <v>264</v>
      </c>
      <c r="K110" s="71">
        <v>6</v>
      </c>
      <c r="L110" s="71">
        <v>5</v>
      </c>
      <c r="M110" s="71">
        <v>2</v>
      </c>
      <c r="N110" s="71" t="s">
        <v>264</v>
      </c>
      <c r="O110" s="71" t="s">
        <v>264</v>
      </c>
      <c r="P110" s="71" t="s">
        <v>264</v>
      </c>
      <c r="Q110" s="154" t="s">
        <v>264</v>
      </c>
      <c r="R110" s="154" t="s">
        <v>264</v>
      </c>
      <c r="S110" s="154" t="s">
        <v>264</v>
      </c>
      <c r="T110" s="154" t="s">
        <v>264</v>
      </c>
      <c r="U110" s="154" t="s">
        <v>264</v>
      </c>
      <c r="V110" s="154" t="s">
        <v>264</v>
      </c>
      <c r="W110" s="154" t="s">
        <v>264</v>
      </c>
    </row>
    <row r="111" spans="1:23" ht="12">
      <c r="A111" s="247"/>
      <c r="B111" s="250" t="s">
        <v>81</v>
      </c>
      <c r="C111" s="247" t="s">
        <v>268</v>
      </c>
      <c r="D111" s="247" t="s">
        <v>264</v>
      </c>
      <c r="E111" s="83" t="s">
        <v>399</v>
      </c>
      <c r="F111" s="247" t="s">
        <v>264</v>
      </c>
      <c r="G111" s="247" t="s">
        <v>264</v>
      </c>
      <c r="H111" s="247" t="s">
        <v>264</v>
      </c>
      <c r="I111" s="247" t="s">
        <v>264</v>
      </c>
      <c r="J111" s="247" t="s">
        <v>264</v>
      </c>
      <c r="K111" s="247">
        <v>100</v>
      </c>
      <c r="L111" s="247">
        <v>100</v>
      </c>
      <c r="M111" s="247">
        <v>100</v>
      </c>
      <c r="N111" s="247">
        <v>100</v>
      </c>
      <c r="O111" s="247">
        <v>100</v>
      </c>
      <c r="P111" s="247">
        <v>100</v>
      </c>
      <c r="Q111" s="180">
        <v>100</v>
      </c>
      <c r="R111" s="180">
        <v>100</v>
      </c>
      <c r="S111" s="180">
        <v>100</v>
      </c>
      <c r="T111" s="180">
        <v>100</v>
      </c>
      <c r="U111" s="180">
        <v>100</v>
      </c>
      <c r="V111" s="180">
        <v>100</v>
      </c>
      <c r="W111" s="180" t="s">
        <v>264</v>
      </c>
    </row>
    <row r="112" spans="1:23" ht="36">
      <c r="A112" s="248"/>
      <c r="B112" s="251"/>
      <c r="C112" s="248"/>
      <c r="D112" s="248"/>
      <c r="E112" s="83" t="s">
        <v>339</v>
      </c>
      <c r="F112" s="248"/>
      <c r="G112" s="248"/>
      <c r="H112" s="248"/>
      <c r="I112" s="248"/>
      <c r="J112" s="248"/>
      <c r="K112" s="248"/>
      <c r="L112" s="248"/>
      <c r="M112" s="248"/>
      <c r="N112" s="248"/>
      <c r="O112" s="248"/>
      <c r="P112" s="248"/>
      <c r="Q112" s="181"/>
      <c r="R112" s="181"/>
      <c r="S112" s="181"/>
      <c r="T112" s="181"/>
      <c r="U112" s="181"/>
      <c r="V112" s="181"/>
      <c r="W112" s="181"/>
    </row>
    <row r="113" spans="1:23" ht="24">
      <c r="A113" s="249"/>
      <c r="B113" s="252"/>
      <c r="C113" s="249"/>
      <c r="D113" s="249"/>
      <c r="E113" s="84" t="s">
        <v>36</v>
      </c>
      <c r="F113" s="249"/>
      <c r="G113" s="249"/>
      <c r="H113" s="249"/>
      <c r="I113" s="249"/>
      <c r="J113" s="249"/>
      <c r="K113" s="249"/>
      <c r="L113" s="249"/>
      <c r="M113" s="249"/>
      <c r="N113" s="249"/>
      <c r="O113" s="249"/>
      <c r="P113" s="249"/>
      <c r="Q113" s="182"/>
      <c r="R113" s="182"/>
      <c r="S113" s="182"/>
      <c r="T113" s="182"/>
      <c r="U113" s="182"/>
      <c r="V113" s="182"/>
      <c r="W113" s="182"/>
    </row>
    <row r="114" spans="1:23" ht="36">
      <c r="A114" s="70" t="s">
        <v>14</v>
      </c>
      <c r="B114" s="86" t="s">
        <v>127</v>
      </c>
      <c r="C114" s="70"/>
      <c r="D114" s="70" t="s">
        <v>264</v>
      </c>
      <c r="E114" s="84" t="s">
        <v>264</v>
      </c>
      <c r="F114" s="70" t="s">
        <v>379</v>
      </c>
      <c r="G114" s="70" t="s">
        <v>212</v>
      </c>
      <c r="H114" s="70" t="s">
        <v>264</v>
      </c>
      <c r="I114" s="70" t="s">
        <v>264</v>
      </c>
      <c r="J114" s="70" t="s">
        <v>264</v>
      </c>
      <c r="K114" s="70" t="s">
        <v>264</v>
      </c>
      <c r="L114" s="70" t="s">
        <v>264</v>
      </c>
      <c r="M114" s="70" t="s">
        <v>264</v>
      </c>
      <c r="N114" s="70" t="s">
        <v>264</v>
      </c>
      <c r="O114" s="70" t="s">
        <v>264</v>
      </c>
      <c r="P114" s="70" t="s">
        <v>264</v>
      </c>
      <c r="Q114" s="156" t="s">
        <v>264</v>
      </c>
      <c r="R114" s="156" t="s">
        <v>264</v>
      </c>
      <c r="S114" s="156" t="s">
        <v>264</v>
      </c>
      <c r="T114" s="156" t="s">
        <v>264</v>
      </c>
      <c r="U114" s="156" t="s">
        <v>264</v>
      </c>
      <c r="V114" s="156" t="s">
        <v>264</v>
      </c>
      <c r="W114" s="156" t="s">
        <v>264</v>
      </c>
    </row>
    <row r="115" spans="1:23" ht="12">
      <c r="A115" s="70"/>
      <c r="B115" s="86" t="s">
        <v>185</v>
      </c>
      <c r="C115" s="70" t="s">
        <v>266</v>
      </c>
      <c r="D115" s="70" t="s">
        <v>264</v>
      </c>
      <c r="E115" s="70" t="s">
        <v>264</v>
      </c>
      <c r="F115" s="70" t="s">
        <v>264</v>
      </c>
      <c r="G115" s="70" t="s">
        <v>212</v>
      </c>
      <c r="H115" s="70" t="s">
        <v>264</v>
      </c>
      <c r="I115" s="70" t="s">
        <v>264</v>
      </c>
      <c r="J115" s="70" t="s">
        <v>264</v>
      </c>
      <c r="K115" s="71" t="s">
        <v>264</v>
      </c>
      <c r="L115" s="71" t="s">
        <v>264</v>
      </c>
      <c r="M115" s="71" t="s">
        <v>264</v>
      </c>
      <c r="N115" s="71" t="s">
        <v>264</v>
      </c>
      <c r="O115" s="71" t="s">
        <v>264</v>
      </c>
      <c r="P115" s="71" t="s">
        <v>264</v>
      </c>
      <c r="Q115" s="154" t="s">
        <v>264</v>
      </c>
      <c r="R115" s="154" t="s">
        <v>264</v>
      </c>
      <c r="S115" s="154" t="s">
        <v>264</v>
      </c>
      <c r="T115" s="154" t="s">
        <v>264</v>
      </c>
      <c r="U115" s="154" t="s">
        <v>264</v>
      </c>
      <c r="V115" s="154" t="s">
        <v>264</v>
      </c>
      <c r="W115" s="154" t="s">
        <v>264</v>
      </c>
    </row>
    <row r="116" spans="1:23" ht="60">
      <c r="A116" s="70"/>
      <c r="B116" s="86" t="s">
        <v>85</v>
      </c>
      <c r="C116" s="70" t="s">
        <v>83</v>
      </c>
      <c r="D116" s="70" t="s">
        <v>264</v>
      </c>
      <c r="E116" s="70" t="s">
        <v>84</v>
      </c>
      <c r="F116" s="70" t="s">
        <v>264</v>
      </c>
      <c r="G116" s="70" t="s">
        <v>264</v>
      </c>
      <c r="H116" s="70" t="s">
        <v>264</v>
      </c>
      <c r="I116" s="70" t="s">
        <v>264</v>
      </c>
      <c r="J116" s="70" t="s">
        <v>264</v>
      </c>
      <c r="K116" s="71">
        <v>10</v>
      </c>
      <c r="L116" s="71">
        <v>10</v>
      </c>
      <c r="M116" s="71">
        <v>11</v>
      </c>
      <c r="N116" s="71">
        <v>11</v>
      </c>
      <c r="O116" s="71">
        <v>12</v>
      </c>
      <c r="P116" s="71">
        <v>16</v>
      </c>
      <c r="Q116" s="154">
        <v>16</v>
      </c>
      <c r="R116" s="154">
        <v>17</v>
      </c>
      <c r="S116" s="154">
        <v>18</v>
      </c>
      <c r="T116" s="154">
        <v>18</v>
      </c>
      <c r="U116" s="154">
        <v>18</v>
      </c>
      <c r="V116" s="154">
        <v>18</v>
      </c>
      <c r="W116" s="154" t="s">
        <v>264</v>
      </c>
    </row>
    <row r="117" spans="1:23" ht="51" customHeight="1">
      <c r="A117" s="70"/>
      <c r="B117" s="86" t="s">
        <v>82</v>
      </c>
      <c r="C117" s="70" t="s">
        <v>83</v>
      </c>
      <c r="D117" s="70" t="s">
        <v>264</v>
      </c>
      <c r="E117" s="81" t="s">
        <v>84</v>
      </c>
      <c r="F117" s="70" t="s">
        <v>264</v>
      </c>
      <c r="G117" s="70" t="s">
        <v>264</v>
      </c>
      <c r="H117" s="70" t="s">
        <v>264</v>
      </c>
      <c r="I117" s="70" t="s">
        <v>264</v>
      </c>
      <c r="J117" s="70" t="s">
        <v>264</v>
      </c>
      <c r="K117" s="71">
        <v>6</v>
      </c>
      <c r="L117" s="71">
        <v>6</v>
      </c>
      <c r="M117" s="71">
        <v>7</v>
      </c>
      <c r="N117" s="71">
        <v>7</v>
      </c>
      <c r="O117" s="71">
        <v>8</v>
      </c>
      <c r="P117" s="104">
        <v>8</v>
      </c>
      <c r="Q117" s="148">
        <v>6</v>
      </c>
      <c r="R117" s="148">
        <v>7</v>
      </c>
      <c r="S117" s="148">
        <v>8</v>
      </c>
      <c r="T117" s="148">
        <v>8</v>
      </c>
      <c r="U117" s="148">
        <v>8</v>
      </c>
      <c r="V117" s="148">
        <v>8</v>
      </c>
      <c r="W117" s="154" t="s">
        <v>264</v>
      </c>
    </row>
    <row r="118" spans="1:24" ht="12">
      <c r="A118" s="247"/>
      <c r="B118" s="250" t="s">
        <v>179</v>
      </c>
      <c r="C118" s="247" t="s">
        <v>268</v>
      </c>
      <c r="D118" s="247" t="s">
        <v>264</v>
      </c>
      <c r="E118" s="81" t="s">
        <v>400</v>
      </c>
      <c r="F118" s="247" t="s">
        <v>264</v>
      </c>
      <c r="G118" s="247" t="s">
        <v>264</v>
      </c>
      <c r="H118" s="247" t="s">
        <v>264</v>
      </c>
      <c r="I118" s="247" t="s">
        <v>264</v>
      </c>
      <c r="J118" s="247" t="s">
        <v>264</v>
      </c>
      <c r="K118" s="261">
        <v>63</v>
      </c>
      <c r="L118" s="261">
        <v>76</v>
      </c>
      <c r="M118" s="261">
        <v>80</v>
      </c>
      <c r="N118" s="261">
        <v>80</v>
      </c>
      <c r="O118" s="261">
        <v>85</v>
      </c>
      <c r="P118" s="290">
        <v>85</v>
      </c>
      <c r="Q118" s="232">
        <v>85</v>
      </c>
      <c r="R118" s="232">
        <v>78</v>
      </c>
      <c r="S118" s="232">
        <v>78</v>
      </c>
      <c r="T118" s="232">
        <v>78</v>
      </c>
      <c r="U118" s="232">
        <v>78</v>
      </c>
      <c r="V118" s="232">
        <v>78</v>
      </c>
      <c r="W118" s="177" t="s">
        <v>264</v>
      </c>
      <c r="X118" s="245"/>
    </row>
    <row r="119" spans="1:24" ht="48">
      <c r="A119" s="248"/>
      <c r="B119" s="251"/>
      <c r="C119" s="248"/>
      <c r="D119" s="248"/>
      <c r="E119" s="83" t="s">
        <v>340</v>
      </c>
      <c r="F119" s="248"/>
      <c r="G119" s="248"/>
      <c r="H119" s="248"/>
      <c r="I119" s="248"/>
      <c r="J119" s="248"/>
      <c r="K119" s="262"/>
      <c r="L119" s="262"/>
      <c r="M119" s="262"/>
      <c r="N119" s="262"/>
      <c r="O119" s="262"/>
      <c r="P119" s="291"/>
      <c r="Q119" s="233"/>
      <c r="R119" s="233"/>
      <c r="S119" s="233"/>
      <c r="T119" s="233"/>
      <c r="U119" s="233"/>
      <c r="V119" s="233"/>
      <c r="W119" s="178"/>
      <c r="X119" s="245"/>
    </row>
    <row r="120" spans="1:24" ht="24">
      <c r="A120" s="249"/>
      <c r="B120" s="252"/>
      <c r="C120" s="249"/>
      <c r="D120" s="249"/>
      <c r="E120" s="84" t="s">
        <v>39</v>
      </c>
      <c r="F120" s="249"/>
      <c r="G120" s="249"/>
      <c r="H120" s="249"/>
      <c r="I120" s="249"/>
      <c r="J120" s="249"/>
      <c r="K120" s="263"/>
      <c r="L120" s="263"/>
      <c r="M120" s="263"/>
      <c r="N120" s="263"/>
      <c r="O120" s="263"/>
      <c r="P120" s="292"/>
      <c r="Q120" s="234"/>
      <c r="R120" s="234"/>
      <c r="S120" s="234"/>
      <c r="T120" s="234"/>
      <c r="U120" s="234"/>
      <c r="V120" s="234"/>
      <c r="W120" s="179"/>
      <c r="X120" s="245"/>
    </row>
    <row r="121" spans="1:23" ht="48">
      <c r="A121" s="70" t="s">
        <v>17</v>
      </c>
      <c r="B121" s="86" t="s">
        <v>91</v>
      </c>
      <c r="C121" s="70"/>
      <c r="D121" s="70" t="s">
        <v>264</v>
      </c>
      <c r="E121" s="84" t="s">
        <v>264</v>
      </c>
      <c r="F121" s="70" t="s">
        <v>264</v>
      </c>
      <c r="G121" s="70" t="s">
        <v>212</v>
      </c>
      <c r="H121" s="70" t="s">
        <v>264</v>
      </c>
      <c r="I121" s="70" t="s">
        <v>264</v>
      </c>
      <c r="J121" s="70" t="s">
        <v>264</v>
      </c>
      <c r="K121" s="71" t="s">
        <v>264</v>
      </c>
      <c r="L121" s="71" t="s">
        <v>264</v>
      </c>
      <c r="M121" s="71" t="s">
        <v>264</v>
      </c>
      <c r="N121" s="71" t="s">
        <v>264</v>
      </c>
      <c r="O121" s="71" t="s">
        <v>264</v>
      </c>
      <c r="P121" s="71" t="s">
        <v>264</v>
      </c>
      <c r="Q121" s="154" t="s">
        <v>264</v>
      </c>
      <c r="R121" s="154" t="s">
        <v>264</v>
      </c>
      <c r="S121" s="154" t="s">
        <v>264</v>
      </c>
      <c r="T121" s="154" t="s">
        <v>264</v>
      </c>
      <c r="U121" s="154" t="s">
        <v>264</v>
      </c>
      <c r="V121" s="156" t="s">
        <v>264</v>
      </c>
      <c r="W121" s="154" t="s">
        <v>264</v>
      </c>
    </row>
    <row r="122" spans="1:23" ht="12">
      <c r="A122" s="70"/>
      <c r="B122" s="86" t="s">
        <v>185</v>
      </c>
      <c r="C122" s="70" t="s">
        <v>266</v>
      </c>
      <c r="D122" s="70" t="s">
        <v>264</v>
      </c>
      <c r="E122" s="70" t="s">
        <v>264</v>
      </c>
      <c r="F122" s="70" t="s">
        <v>264</v>
      </c>
      <c r="G122" s="70" t="s">
        <v>212</v>
      </c>
      <c r="H122" s="70" t="s">
        <v>264</v>
      </c>
      <c r="I122" s="70" t="s">
        <v>264</v>
      </c>
      <c r="J122" s="70" t="s">
        <v>264</v>
      </c>
      <c r="K122" s="71" t="s">
        <v>264</v>
      </c>
      <c r="L122" s="71" t="s">
        <v>264</v>
      </c>
      <c r="M122" s="71" t="s">
        <v>264</v>
      </c>
      <c r="N122" s="71" t="s">
        <v>264</v>
      </c>
      <c r="O122" s="71" t="s">
        <v>264</v>
      </c>
      <c r="P122" s="71" t="s">
        <v>264</v>
      </c>
      <c r="Q122" s="154" t="s">
        <v>264</v>
      </c>
      <c r="R122" s="154" t="s">
        <v>264</v>
      </c>
      <c r="S122" s="154" t="s">
        <v>264</v>
      </c>
      <c r="T122" s="154" t="s">
        <v>264</v>
      </c>
      <c r="U122" s="154" t="s">
        <v>264</v>
      </c>
      <c r="V122" s="154" t="s">
        <v>264</v>
      </c>
      <c r="W122" s="154" t="s">
        <v>264</v>
      </c>
    </row>
    <row r="123" spans="1:23" ht="12">
      <c r="A123" s="71"/>
      <c r="B123" s="86" t="s">
        <v>86</v>
      </c>
      <c r="C123" s="70" t="s">
        <v>83</v>
      </c>
      <c r="D123" s="70" t="s">
        <v>264</v>
      </c>
      <c r="E123" s="81" t="s">
        <v>84</v>
      </c>
      <c r="F123" s="70" t="s">
        <v>264</v>
      </c>
      <c r="G123" s="70" t="s">
        <v>264</v>
      </c>
      <c r="H123" s="70" t="s">
        <v>264</v>
      </c>
      <c r="I123" s="70" t="s">
        <v>264</v>
      </c>
      <c r="J123" s="70" t="s">
        <v>264</v>
      </c>
      <c r="K123" s="71">
        <v>1</v>
      </c>
      <c r="L123" s="71" t="s">
        <v>264</v>
      </c>
      <c r="M123" s="71">
        <v>2</v>
      </c>
      <c r="N123" s="71">
        <v>4</v>
      </c>
      <c r="O123" s="71">
        <v>4</v>
      </c>
      <c r="P123" s="71">
        <v>5</v>
      </c>
      <c r="Q123" s="154">
        <v>2</v>
      </c>
      <c r="R123" s="154">
        <v>2</v>
      </c>
      <c r="S123" s="154">
        <v>2</v>
      </c>
      <c r="T123" s="154">
        <v>2</v>
      </c>
      <c r="U123" s="154">
        <v>2</v>
      </c>
      <c r="V123" s="154">
        <v>2</v>
      </c>
      <c r="W123" s="154" t="s">
        <v>264</v>
      </c>
    </row>
    <row r="124" spans="1:24" ht="12">
      <c r="A124" s="261"/>
      <c r="B124" s="250" t="s">
        <v>180</v>
      </c>
      <c r="C124" s="247" t="s">
        <v>268</v>
      </c>
      <c r="D124" s="247" t="s">
        <v>264</v>
      </c>
      <c r="E124" s="81" t="s">
        <v>401</v>
      </c>
      <c r="F124" s="247" t="s">
        <v>264</v>
      </c>
      <c r="G124" s="247" t="s">
        <v>264</v>
      </c>
      <c r="H124" s="247" t="s">
        <v>264</v>
      </c>
      <c r="I124" s="247" t="s">
        <v>264</v>
      </c>
      <c r="J124" s="247" t="s">
        <v>264</v>
      </c>
      <c r="K124" s="261">
        <v>77</v>
      </c>
      <c r="L124" s="261">
        <v>85</v>
      </c>
      <c r="M124" s="261">
        <v>85</v>
      </c>
      <c r="N124" s="261">
        <v>85</v>
      </c>
      <c r="O124" s="261">
        <v>80</v>
      </c>
      <c r="P124" s="261">
        <v>85</v>
      </c>
      <c r="Q124" s="177">
        <v>81.25</v>
      </c>
      <c r="R124" s="177">
        <v>70</v>
      </c>
      <c r="S124" s="177">
        <v>70</v>
      </c>
      <c r="T124" s="177">
        <v>70</v>
      </c>
      <c r="U124" s="177">
        <v>70</v>
      </c>
      <c r="V124" s="157">
        <v>70</v>
      </c>
      <c r="W124" s="177" t="s">
        <v>264</v>
      </c>
      <c r="X124" s="245"/>
    </row>
    <row r="125" spans="1:24" ht="36">
      <c r="A125" s="262"/>
      <c r="B125" s="251"/>
      <c r="C125" s="248"/>
      <c r="D125" s="248"/>
      <c r="E125" s="83" t="s">
        <v>341</v>
      </c>
      <c r="F125" s="248"/>
      <c r="G125" s="248"/>
      <c r="H125" s="248"/>
      <c r="I125" s="248"/>
      <c r="J125" s="248"/>
      <c r="K125" s="262"/>
      <c r="L125" s="262"/>
      <c r="M125" s="262"/>
      <c r="N125" s="262"/>
      <c r="O125" s="262"/>
      <c r="P125" s="262"/>
      <c r="Q125" s="178"/>
      <c r="R125" s="178"/>
      <c r="S125" s="178"/>
      <c r="T125" s="178"/>
      <c r="U125" s="178"/>
      <c r="V125" s="158"/>
      <c r="W125" s="178"/>
      <c r="X125" s="245"/>
    </row>
    <row r="126" spans="1:24" ht="24">
      <c r="A126" s="263"/>
      <c r="B126" s="252"/>
      <c r="C126" s="249"/>
      <c r="D126" s="249"/>
      <c r="E126" s="84" t="s">
        <v>42</v>
      </c>
      <c r="F126" s="249"/>
      <c r="G126" s="249"/>
      <c r="H126" s="249"/>
      <c r="I126" s="249"/>
      <c r="J126" s="249"/>
      <c r="K126" s="263"/>
      <c r="L126" s="263"/>
      <c r="M126" s="263"/>
      <c r="N126" s="263"/>
      <c r="O126" s="263"/>
      <c r="P126" s="263"/>
      <c r="Q126" s="179"/>
      <c r="R126" s="179"/>
      <c r="S126" s="179"/>
      <c r="T126" s="179"/>
      <c r="U126" s="179"/>
      <c r="V126" s="159"/>
      <c r="W126" s="179"/>
      <c r="X126" s="245"/>
    </row>
    <row r="127" spans="1:23" ht="36">
      <c r="A127" s="70" t="s">
        <v>19</v>
      </c>
      <c r="B127" s="86" t="s">
        <v>128</v>
      </c>
      <c r="C127" s="70"/>
      <c r="D127" s="70" t="s">
        <v>264</v>
      </c>
      <c r="E127" s="84" t="s">
        <v>264</v>
      </c>
      <c r="F127" s="70" t="s">
        <v>264</v>
      </c>
      <c r="G127" s="70" t="s">
        <v>212</v>
      </c>
      <c r="H127" s="70" t="s">
        <v>264</v>
      </c>
      <c r="I127" s="70" t="s">
        <v>264</v>
      </c>
      <c r="J127" s="70" t="s">
        <v>264</v>
      </c>
      <c r="K127" s="71" t="s">
        <v>264</v>
      </c>
      <c r="L127" s="71" t="s">
        <v>264</v>
      </c>
      <c r="M127" s="71" t="s">
        <v>264</v>
      </c>
      <c r="N127" s="71" t="s">
        <v>264</v>
      </c>
      <c r="O127" s="71" t="s">
        <v>264</v>
      </c>
      <c r="P127" s="71" t="s">
        <v>264</v>
      </c>
      <c r="Q127" s="154" t="s">
        <v>264</v>
      </c>
      <c r="R127" s="154" t="s">
        <v>264</v>
      </c>
      <c r="S127" s="154" t="s">
        <v>264</v>
      </c>
      <c r="T127" s="154" t="s">
        <v>264</v>
      </c>
      <c r="U127" s="154" t="s">
        <v>264</v>
      </c>
      <c r="V127" s="156" t="s">
        <v>264</v>
      </c>
      <c r="W127" s="154" t="s">
        <v>264</v>
      </c>
    </row>
    <row r="128" spans="1:23" ht="24">
      <c r="A128" s="70"/>
      <c r="B128" s="86" t="s">
        <v>316</v>
      </c>
      <c r="C128" s="70" t="s">
        <v>266</v>
      </c>
      <c r="D128" s="70" t="s">
        <v>264</v>
      </c>
      <c r="E128" s="70" t="s">
        <v>264</v>
      </c>
      <c r="F128" s="70" t="s">
        <v>264</v>
      </c>
      <c r="G128" s="70" t="s">
        <v>212</v>
      </c>
      <c r="H128" s="70" t="s">
        <v>264</v>
      </c>
      <c r="I128" s="70" t="s">
        <v>264</v>
      </c>
      <c r="J128" s="70" t="s">
        <v>264</v>
      </c>
      <c r="K128" s="71" t="s">
        <v>264</v>
      </c>
      <c r="L128" s="71" t="s">
        <v>264</v>
      </c>
      <c r="M128" s="71" t="s">
        <v>264</v>
      </c>
      <c r="N128" s="71" t="s">
        <v>264</v>
      </c>
      <c r="O128" s="71" t="s">
        <v>264</v>
      </c>
      <c r="P128" s="71" t="s">
        <v>264</v>
      </c>
      <c r="Q128" s="154" t="s">
        <v>264</v>
      </c>
      <c r="R128" s="154" t="s">
        <v>264</v>
      </c>
      <c r="S128" s="154" t="s">
        <v>264</v>
      </c>
      <c r="T128" s="154" t="s">
        <v>264</v>
      </c>
      <c r="U128" s="154" t="s">
        <v>264</v>
      </c>
      <c r="V128" s="156" t="s">
        <v>264</v>
      </c>
      <c r="W128" s="154" t="s">
        <v>264</v>
      </c>
    </row>
    <row r="129" spans="1:23" ht="36">
      <c r="A129" s="70"/>
      <c r="B129" s="86" t="s">
        <v>122</v>
      </c>
      <c r="C129" s="70" t="s">
        <v>83</v>
      </c>
      <c r="D129" s="70" t="s">
        <v>264</v>
      </c>
      <c r="E129" s="70" t="s">
        <v>84</v>
      </c>
      <c r="F129" s="70" t="s">
        <v>264</v>
      </c>
      <c r="G129" s="70" t="s">
        <v>264</v>
      </c>
      <c r="H129" s="70" t="s">
        <v>264</v>
      </c>
      <c r="I129" s="70" t="s">
        <v>264</v>
      </c>
      <c r="J129" s="70" t="s">
        <v>264</v>
      </c>
      <c r="K129" s="71">
        <v>380</v>
      </c>
      <c r="L129" s="71">
        <v>1114</v>
      </c>
      <c r="M129" s="71">
        <v>1450</v>
      </c>
      <c r="N129" s="71">
        <v>1270</v>
      </c>
      <c r="O129" s="71">
        <v>1320</v>
      </c>
      <c r="P129" s="71">
        <v>1500</v>
      </c>
      <c r="Q129" s="154" t="s">
        <v>264</v>
      </c>
      <c r="R129" s="154" t="s">
        <v>264</v>
      </c>
      <c r="S129" s="154" t="s">
        <v>264</v>
      </c>
      <c r="T129" s="154" t="s">
        <v>264</v>
      </c>
      <c r="U129" s="154" t="s">
        <v>264</v>
      </c>
      <c r="V129" s="156" t="s">
        <v>264</v>
      </c>
      <c r="W129" s="154" t="s">
        <v>264</v>
      </c>
    </row>
    <row r="130" spans="1:25" ht="38.25" customHeight="1">
      <c r="A130" s="70"/>
      <c r="B130" s="86" t="s">
        <v>370</v>
      </c>
      <c r="C130" s="70" t="s">
        <v>83</v>
      </c>
      <c r="D130" s="70" t="s">
        <v>264</v>
      </c>
      <c r="E130" s="70" t="s">
        <v>84</v>
      </c>
      <c r="F130" s="70" t="s">
        <v>264</v>
      </c>
      <c r="G130" s="70" t="s">
        <v>264</v>
      </c>
      <c r="H130" s="70" t="s">
        <v>264</v>
      </c>
      <c r="I130" s="70" t="s">
        <v>264</v>
      </c>
      <c r="J130" s="70" t="s">
        <v>264</v>
      </c>
      <c r="K130" s="70" t="s">
        <v>264</v>
      </c>
      <c r="L130" s="70" t="s">
        <v>264</v>
      </c>
      <c r="M130" s="70" t="s">
        <v>264</v>
      </c>
      <c r="N130" s="70" t="s">
        <v>264</v>
      </c>
      <c r="O130" s="70" t="s">
        <v>264</v>
      </c>
      <c r="P130" s="70" t="s">
        <v>264</v>
      </c>
      <c r="Q130" s="148">
        <v>246</v>
      </c>
      <c r="R130" s="148">
        <v>56</v>
      </c>
      <c r="S130" s="148">
        <v>246</v>
      </c>
      <c r="T130" s="148">
        <v>246</v>
      </c>
      <c r="U130" s="148">
        <v>246</v>
      </c>
      <c r="V130" s="148">
        <v>246</v>
      </c>
      <c r="W130" s="154" t="s">
        <v>264</v>
      </c>
      <c r="Y130" s="105"/>
    </row>
    <row r="131" spans="1:23" ht="60">
      <c r="A131" s="70" t="s">
        <v>22</v>
      </c>
      <c r="B131" s="86" t="s">
        <v>121</v>
      </c>
      <c r="C131" s="70"/>
      <c r="D131" s="70" t="s">
        <v>264</v>
      </c>
      <c r="E131" s="84" t="s">
        <v>264</v>
      </c>
      <c r="F131" s="70" t="s">
        <v>379</v>
      </c>
      <c r="G131" s="70" t="s">
        <v>212</v>
      </c>
      <c r="H131" s="70" t="s">
        <v>264</v>
      </c>
      <c r="I131" s="70" t="s">
        <v>264</v>
      </c>
      <c r="J131" s="70" t="s">
        <v>264</v>
      </c>
      <c r="K131" s="71" t="s">
        <v>264</v>
      </c>
      <c r="L131" s="71" t="s">
        <v>264</v>
      </c>
      <c r="M131" s="71" t="s">
        <v>264</v>
      </c>
      <c r="N131" s="71" t="s">
        <v>264</v>
      </c>
      <c r="O131" s="71" t="s">
        <v>264</v>
      </c>
      <c r="P131" s="71" t="s">
        <v>264</v>
      </c>
      <c r="Q131" s="154" t="s">
        <v>264</v>
      </c>
      <c r="R131" s="154" t="s">
        <v>264</v>
      </c>
      <c r="S131" s="154" t="s">
        <v>264</v>
      </c>
      <c r="T131" s="154" t="s">
        <v>264</v>
      </c>
      <c r="U131" s="154" t="s">
        <v>264</v>
      </c>
      <c r="V131" s="154" t="s">
        <v>264</v>
      </c>
      <c r="W131" s="154" t="s">
        <v>264</v>
      </c>
    </row>
    <row r="132" spans="1:23" ht="24">
      <c r="A132" s="70"/>
      <c r="B132" s="86" t="s">
        <v>316</v>
      </c>
      <c r="C132" s="70" t="s">
        <v>266</v>
      </c>
      <c r="D132" s="70"/>
      <c r="E132" s="81" t="s">
        <v>264</v>
      </c>
      <c r="F132" s="70" t="s">
        <v>264</v>
      </c>
      <c r="G132" s="70" t="s">
        <v>212</v>
      </c>
      <c r="H132" s="70" t="s">
        <v>264</v>
      </c>
      <c r="I132" s="70" t="s">
        <v>264</v>
      </c>
      <c r="J132" s="70" t="s">
        <v>264</v>
      </c>
      <c r="K132" s="71" t="s">
        <v>264</v>
      </c>
      <c r="L132" s="71" t="s">
        <v>264</v>
      </c>
      <c r="M132" s="71" t="s">
        <v>264</v>
      </c>
      <c r="N132" s="71" t="s">
        <v>264</v>
      </c>
      <c r="O132" s="71" t="s">
        <v>264</v>
      </c>
      <c r="P132" s="71" t="s">
        <v>264</v>
      </c>
      <c r="Q132" s="154" t="s">
        <v>264</v>
      </c>
      <c r="R132" s="154" t="s">
        <v>264</v>
      </c>
      <c r="S132" s="154" t="s">
        <v>264</v>
      </c>
      <c r="T132" s="154" t="s">
        <v>264</v>
      </c>
      <c r="U132" s="154" t="s">
        <v>264</v>
      </c>
      <c r="V132" s="154" t="s">
        <v>264</v>
      </c>
      <c r="W132" s="154" t="s">
        <v>264</v>
      </c>
    </row>
    <row r="133" spans="1:24" ht="12">
      <c r="A133" s="247"/>
      <c r="B133" s="250" t="s">
        <v>108</v>
      </c>
      <c r="C133" s="247" t="s">
        <v>129</v>
      </c>
      <c r="D133" s="247" t="s">
        <v>264</v>
      </c>
      <c r="E133" s="81" t="s">
        <v>402</v>
      </c>
      <c r="F133" s="247" t="s">
        <v>264</v>
      </c>
      <c r="G133" s="247" t="s">
        <v>264</v>
      </c>
      <c r="H133" s="247" t="s">
        <v>264</v>
      </c>
      <c r="I133" s="247" t="s">
        <v>264</v>
      </c>
      <c r="J133" s="247" t="s">
        <v>264</v>
      </c>
      <c r="K133" s="247" t="s">
        <v>264</v>
      </c>
      <c r="L133" s="261">
        <v>6</v>
      </c>
      <c r="M133" s="261">
        <v>8</v>
      </c>
      <c r="N133" s="261">
        <v>3</v>
      </c>
      <c r="O133" s="261">
        <v>3</v>
      </c>
      <c r="P133" s="261">
        <v>2</v>
      </c>
      <c r="Q133" s="177">
        <v>0.4</v>
      </c>
      <c r="R133" s="177">
        <v>0.7</v>
      </c>
      <c r="S133" s="177">
        <v>0.7</v>
      </c>
      <c r="T133" s="177">
        <v>0.7</v>
      </c>
      <c r="U133" s="177">
        <v>0.7</v>
      </c>
      <c r="V133" s="177">
        <v>0.7</v>
      </c>
      <c r="W133" s="177" t="s">
        <v>264</v>
      </c>
      <c r="X133" s="239"/>
    </row>
    <row r="134" spans="1:24" ht="24">
      <c r="A134" s="248"/>
      <c r="B134" s="251"/>
      <c r="C134" s="248"/>
      <c r="D134" s="248"/>
      <c r="E134" s="83" t="s">
        <v>342</v>
      </c>
      <c r="F134" s="248"/>
      <c r="G134" s="248"/>
      <c r="H134" s="248"/>
      <c r="I134" s="248"/>
      <c r="J134" s="248"/>
      <c r="K134" s="248"/>
      <c r="L134" s="262"/>
      <c r="M134" s="262"/>
      <c r="N134" s="262"/>
      <c r="O134" s="262"/>
      <c r="P134" s="262"/>
      <c r="Q134" s="178"/>
      <c r="R134" s="178"/>
      <c r="S134" s="178"/>
      <c r="T134" s="178"/>
      <c r="U134" s="178"/>
      <c r="V134" s="237"/>
      <c r="W134" s="178"/>
      <c r="X134" s="239"/>
    </row>
    <row r="135" spans="1:24" ht="24">
      <c r="A135" s="249"/>
      <c r="B135" s="252"/>
      <c r="C135" s="249"/>
      <c r="D135" s="249"/>
      <c r="E135" s="83" t="s">
        <v>45</v>
      </c>
      <c r="F135" s="249"/>
      <c r="G135" s="249"/>
      <c r="H135" s="249"/>
      <c r="I135" s="249"/>
      <c r="J135" s="249"/>
      <c r="K135" s="249"/>
      <c r="L135" s="263"/>
      <c r="M135" s="263"/>
      <c r="N135" s="263"/>
      <c r="O135" s="263"/>
      <c r="P135" s="263"/>
      <c r="Q135" s="179"/>
      <c r="R135" s="179"/>
      <c r="S135" s="179"/>
      <c r="T135" s="179"/>
      <c r="U135" s="179"/>
      <c r="V135" s="238"/>
      <c r="W135" s="179"/>
      <c r="X135" s="239"/>
    </row>
    <row r="136" spans="1:23" ht="12">
      <c r="A136" s="247"/>
      <c r="B136" s="250" t="s">
        <v>260</v>
      </c>
      <c r="C136" s="247" t="s">
        <v>268</v>
      </c>
      <c r="D136" s="247" t="s">
        <v>264</v>
      </c>
      <c r="E136" s="81" t="s">
        <v>403</v>
      </c>
      <c r="F136" s="247" t="s">
        <v>264</v>
      </c>
      <c r="G136" s="247" t="s">
        <v>264</v>
      </c>
      <c r="H136" s="247" t="s">
        <v>264</v>
      </c>
      <c r="I136" s="247" t="s">
        <v>264</v>
      </c>
      <c r="J136" s="247" t="s">
        <v>264</v>
      </c>
      <c r="K136" s="247" t="s">
        <v>264</v>
      </c>
      <c r="L136" s="261">
        <v>7</v>
      </c>
      <c r="M136" s="261">
        <v>9</v>
      </c>
      <c r="N136" s="261">
        <v>14</v>
      </c>
      <c r="O136" s="261">
        <v>46</v>
      </c>
      <c r="P136" s="261">
        <v>14</v>
      </c>
      <c r="Q136" s="177">
        <v>0</v>
      </c>
      <c r="R136" s="177">
        <v>12.5</v>
      </c>
      <c r="S136" s="177">
        <v>29</v>
      </c>
      <c r="T136" s="177">
        <v>40</v>
      </c>
      <c r="U136" s="177">
        <v>67</v>
      </c>
      <c r="V136" s="177">
        <v>0</v>
      </c>
      <c r="W136" s="177" t="s">
        <v>264</v>
      </c>
    </row>
    <row r="137" spans="1:23" ht="36">
      <c r="A137" s="248"/>
      <c r="B137" s="251"/>
      <c r="C137" s="248"/>
      <c r="D137" s="248"/>
      <c r="E137" s="83" t="s">
        <v>343</v>
      </c>
      <c r="F137" s="248"/>
      <c r="G137" s="248"/>
      <c r="H137" s="248"/>
      <c r="I137" s="248"/>
      <c r="J137" s="248"/>
      <c r="K137" s="248"/>
      <c r="L137" s="262"/>
      <c r="M137" s="262"/>
      <c r="N137" s="262"/>
      <c r="O137" s="262"/>
      <c r="P137" s="262"/>
      <c r="Q137" s="178"/>
      <c r="R137" s="178"/>
      <c r="S137" s="178"/>
      <c r="T137" s="178"/>
      <c r="U137" s="178"/>
      <c r="V137" s="237"/>
      <c r="W137" s="178"/>
    </row>
    <row r="138" spans="1:23" ht="36">
      <c r="A138" s="249"/>
      <c r="B138" s="252"/>
      <c r="C138" s="249"/>
      <c r="D138" s="249"/>
      <c r="E138" s="83" t="s">
        <v>48</v>
      </c>
      <c r="F138" s="249"/>
      <c r="G138" s="249"/>
      <c r="H138" s="249"/>
      <c r="I138" s="249"/>
      <c r="J138" s="249"/>
      <c r="K138" s="249"/>
      <c r="L138" s="263"/>
      <c r="M138" s="263"/>
      <c r="N138" s="263"/>
      <c r="O138" s="263"/>
      <c r="P138" s="263"/>
      <c r="Q138" s="179"/>
      <c r="R138" s="179"/>
      <c r="S138" s="179"/>
      <c r="T138" s="179"/>
      <c r="U138" s="179"/>
      <c r="V138" s="238"/>
      <c r="W138" s="179"/>
    </row>
    <row r="139" spans="1:23" ht="12">
      <c r="A139" s="247"/>
      <c r="B139" s="250" t="s">
        <v>107</v>
      </c>
      <c r="C139" s="247" t="s">
        <v>268</v>
      </c>
      <c r="D139" s="247" t="s">
        <v>264</v>
      </c>
      <c r="E139" s="81" t="s">
        <v>402</v>
      </c>
      <c r="F139" s="247" t="s">
        <v>264</v>
      </c>
      <c r="G139" s="247" t="s">
        <v>264</v>
      </c>
      <c r="H139" s="247" t="s">
        <v>264</v>
      </c>
      <c r="I139" s="247" t="s">
        <v>264</v>
      </c>
      <c r="J139" s="247" t="s">
        <v>264</v>
      </c>
      <c r="K139" s="247" t="s">
        <v>264</v>
      </c>
      <c r="L139" s="261">
        <v>7</v>
      </c>
      <c r="M139" s="261">
        <v>6</v>
      </c>
      <c r="N139" s="261">
        <v>5.5</v>
      </c>
      <c r="O139" s="261">
        <v>7</v>
      </c>
      <c r="P139" s="261">
        <v>7.6</v>
      </c>
      <c r="Q139" s="177">
        <v>5.9</v>
      </c>
      <c r="R139" s="177">
        <v>11</v>
      </c>
      <c r="S139" s="177">
        <v>0</v>
      </c>
      <c r="T139" s="177">
        <v>0</v>
      </c>
      <c r="U139" s="177">
        <v>0</v>
      </c>
      <c r="V139" s="177">
        <v>0</v>
      </c>
      <c r="W139" s="177" t="s">
        <v>264</v>
      </c>
    </row>
    <row r="140" spans="1:23" ht="36">
      <c r="A140" s="248"/>
      <c r="B140" s="251"/>
      <c r="C140" s="248"/>
      <c r="D140" s="248"/>
      <c r="E140" s="83" t="s">
        <v>344</v>
      </c>
      <c r="F140" s="248"/>
      <c r="G140" s="248"/>
      <c r="H140" s="248"/>
      <c r="I140" s="248"/>
      <c r="J140" s="248"/>
      <c r="K140" s="248"/>
      <c r="L140" s="262"/>
      <c r="M140" s="262"/>
      <c r="N140" s="262"/>
      <c r="O140" s="262"/>
      <c r="P140" s="262"/>
      <c r="Q140" s="178"/>
      <c r="R140" s="178"/>
      <c r="S140" s="178"/>
      <c r="T140" s="178"/>
      <c r="U140" s="178"/>
      <c r="V140" s="237"/>
      <c r="W140" s="178"/>
    </row>
    <row r="141" spans="1:23" ht="36">
      <c r="A141" s="249"/>
      <c r="B141" s="252"/>
      <c r="C141" s="249"/>
      <c r="D141" s="249"/>
      <c r="E141" s="84" t="s">
        <v>50</v>
      </c>
      <c r="F141" s="249"/>
      <c r="G141" s="249"/>
      <c r="H141" s="249"/>
      <c r="I141" s="249"/>
      <c r="J141" s="249"/>
      <c r="K141" s="249"/>
      <c r="L141" s="263"/>
      <c r="M141" s="263"/>
      <c r="N141" s="263"/>
      <c r="O141" s="263"/>
      <c r="P141" s="263"/>
      <c r="Q141" s="179"/>
      <c r="R141" s="179"/>
      <c r="S141" s="179"/>
      <c r="T141" s="179"/>
      <c r="U141" s="179"/>
      <c r="V141" s="238"/>
      <c r="W141" s="179"/>
    </row>
    <row r="142" spans="1:23" ht="36">
      <c r="A142" s="70" t="s">
        <v>101</v>
      </c>
      <c r="B142" s="86" t="s">
        <v>163</v>
      </c>
      <c r="C142" s="70"/>
      <c r="D142" s="70" t="s">
        <v>264</v>
      </c>
      <c r="E142" s="84" t="s">
        <v>264</v>
      </c>
      <c r="F142" s="70" t="s">
        <v>379</v>
      </c>
      <c r="G142" s="70" t="s">
        <v>212</v>
      </c>
      <c r="H142" s="70" t="s">
        <v>264</v>
      </c>
      <c r="I142" s="70" t="s">
        <v>264</v>
      </c>
      <c r="J142" s="70" t="s">
        <v>264</v>
      </c>
      <c r="K142" s="71" t="s">
        <v>264</v>
      </c>
      <c r="L142" s="71" t="s">
        <v>264</v>
      </c>
      <c r="M142" s="71" t="s">
        <v>264</v>
      </c>
      <c r="N142" s="71" t="s">
        <v>264</v>
      </c>
      <c r="O142" s="71" t="s">
        <v>264</v>
      </c>
      <c r="P142" s="71" t="s">
        <v>264</v>
      </c>
      <c r="Q142" s="154" t="s">
        <v>264</v>
      </c>
      <c r="R142" s="154" t="s">
        <v>264</v>
      </c>
      <c r="S142" s="154" t="s">
        <v>264</v>
      </c>
      <c r="T142" s="154" t="s">
        <v>264</v>
      </c>
      <c r="U142" s="154" t="s">
        <v>264</v>
      </c>
      <c r="V142" s="154" t="s">
        <v>264</v>
      </c>
      <c r="W142" s="154" t="s">
        <v>264</v>
      </c>
    </row>
    <row r="143" spans="1:23" ht="12">
      <c r="A143" s="70"/>
      <c r="B143" s="86" t="s">
        <v>185</v>
      </c>
      <c r="C143" s="70" t="s">
        <v>266</v>
      </c>
      <c r="D143" s="70" t="s">
        <v>264</v>
      </c>
      <c r="E143" s="81" t="s">
        <v>264</v>
      </c>
      <c r="F143" s="70" t="s">
        <v>264</v>
      </c>
      <c r="G143" s="70" t="s">
        <v>212</v>
      </c>
      <c r="H143" s="70" t="s">
        <v>264</v>
      </c>
      <c r="I143" s="70" t="s">
        <v>264</v>
      </c>
      <c r="J143" s="70" t="s">
        <v>264</v>
      </c>
      <c r="K143" s="71" t="s">
        <v>264</v>
      </c>
      <c r="L143" s="71" t="s">
        <v>264</v>
      </c>
      <c r="M143" s="71" t="s">
        <v>264</v>
      </c>
      <c r="N143" s="71" t="s">
        <v>264</v>
      </c>
      <c r="O143" s="71" t="s">
        <v>264</v>
      </c>
      <c r="P143" s="71" t="s">
        <v>264</v>
      </c>
      <c r="Q143" s="154" t="s">
        <v>264</v>
      </c>
      <c r="R143" s="154" t="s">
        <v>264</v>
      </c>
      <c r="S143" s="154" t="s">
        <v>264</v>
      </c>
      <c r="T143" s="154" t="s">
        <v>264</v>
      </c>
      <c r="U143" s="154" t="s">
        <v>264</v>
      </c>
      <c r="V143" s="154" t="s">
        <v>264</v>
      </c>
      <c r="W143" s="154" t="s">
        <v>264</v>
      </c>
    </row>
    <row r="144" spans="1:24" s="107" customFormat="1" ht="12">
      <c r="A144" s="264"/>
      <c r="B144" s="253" t="s">
        <v>18</v>
      </c>
      <c r="C144" s="264" t="s">
        <v>268</v>
      </c>
      <c r="D144" s="264" t="s">
        <v>264</v>
      </c>
      <c r="E144" s="106" t="s">
        <v>394</v>
      </c>
      <c r="F144" s="264" t="s">
        <v>264</v>
      </c>
      <c r="G144" s="264" t="s">
        <v>264</v>
      </c>
      <c r="H144" s="264" t="s">
        <v>264</v>
      </c>
      <c r="I144" s="264" t="s">
        <v>264</v>
      </c>
      <c r="J144" s="264" t="s">
        <v>264</v>
      </c>
      <c r="K144" s="290">
        <v>25</v>
      </c>
      <c r="L144" s="290">
        <v>40</v>
      </c>
      <c r="M144" s="290">
        <v>50</v>
      </c>
      <c r="N144" s="290">
        <v>60</v>
      </c>
      <c r="O144" s="290">
        <v>70</v>
      </c>
      <c r="P144" s="290">
        <v>80</v>
      </c>
      <c r="Q144" s="232">
        <v>90</v>
      </c>
      <c r="R144" s="232">
        <v>99</v>
      </c>
      <c r="S144" s="232" t="s">
        <v>264</v>
      </c>
      <c r="T144" s="232" t="s">
        <v>264</v>
      </c>
      <c r="U144" s="232" t="s">
        <v>264</v>
      </c>
      <c r="V144" s="232" t="s">
        <v>264</v>
      </c>
      <c r="W144" s="232">
        <v>99</v>
      </c>
      <c r="X144" s="309"/>
    </row>
    <row r="145" spans="1:24" s="107" customFormat="1" ht="36">
      <c r="A145" s="265"/>
      <c r="B145" s="254"/>
      <c r="C145" s="265"/>
      <c r="D145" s="265"/>
      <c r="E145" s="108" t="s">
        <v>345</v>
      </c>
      <c r="F145" s="265"/>
      <c r="G145" s="265"/>
      <c r="H145" s="265"/>
      <c r="I145" s="265"/>
      <c r="J145" s="265"/>
      <c r="K145" s="291"/>
      <c r="L145" s="291"/>
      <c r="M145" s="291"/>
      <c r="N145" s="291"/>
      <c r="O145" s="291"/>
      <c r="P145" s="291"/>
      <c r="Q145" s="233"/>
      <c r="R145" s="233"/>
      <c r="S145" s="233"/>
      <c r="T145" s="233"/>
      <c r="U145" s="233"/>
      <c r="V145" s="233"/>
      <c r="W145" s="233"/>
      <c r="X145" s="309"/>
    </row>
    <row r="146" spans="1:24" s="107" customFormat="1" ht="48">
      <c r="A146" s="266"/>
      <c r="B146" s="255"/>
      <c r="C146" s="266"/>
      <c r="D146" s="266"/>
      <c r="E146" s="109" t="s">
        <v>302</v>
      </c>
      <c r="F146" s="266"/>
      <c r="G146" s="266"/>
      <c r="H146" s="266"/>
      <c r="I146" s="266"/>
      <c r="J146" s="266"/>
      <c r="K146" s="292"/>
      <c r="L146" s="292"/>
      <c r="M146" s="292"/>
      <c r="N146" s="292"/>
      <c r="O146" s="292"/>
      <c r="P146" s="292"/>
      <c r="Q146" s="234"/>
      <c r="R146" s="234"/>
      <c r="S146" s="234"/>
      <c r="T146" s="234"/>
      <c r="U146" s="234"/>
      <c r="V146" s="234"/>
      <c r="W146" s="234"/>
      <c r="X146" s="309"/>
    </row>
    <row r="147" spans="1:24" ht="36">
      <c r="A147" s="70" t="s">
        <v>102</v>
      </c>
      <c r="B147" s="86" t="s">
        <v>301</v>
      </c>
      <c r="C147" s="70"/>
      <c r="D147" s="70" t="s">
        <v>264</v>
      </c>
      <c r="E147" s="84" t="s">
        <v>264</v>
      </c>
      <c r="F147" s="70" t="s">
        <v>379</v>
      </c>
      <c r="G147" s="70" t="s">
        <v>212</v>
      </c>
      <c r="H147" s="70" t="s">
        <v>264</v>
      </c>
      <c r="I147" s="70" t="s">
        <v>264</v>
      </c>
      <c r="J147" s="70" t="s">
        <v>264</v>
      </c>
      <c r="K147" s="71" t="s">
        <v>264</v>
      </c>
      <c r="L147" s="71" t="s">
        <v>264</v>
      </c>
      <c r="M147" s="71" t="s">
        <v>264</v>
      </c>
      <c r="N147" s="71" t="s">
        <v>264</v>
      </c>
      <c r="O147" s="71" t="s">
        <v>264</v>
      </c>
      <c r="P147" s="71" t="s">
        <v>264</v>
      </c>
      <c r="Q147" s="154" t="s">
        <v>264</v>
      </c>
      <c r="R147" s="154" t="s">
        <v>264</v>
      </c>
      <c r="S147" s="154" t="s">
        <v>264</v>
      </c>
      <c r="T147" s="154" t="s">
        <v>264</v>
      </c>
      <c r="U147" s="154" t="s">
        <v>264</v>
      </c>
      <c r="V147" s="154" t="s">
        <v>264</v>
      </c>
      <c r="W147" s="154" t="s">
        <v>264</v>
      </c>
      <c r="X147" s="239"/>
    </row>
    <row r="148" spans="1:24" ht="24">
      <c r="A148" s="70"/>
      <c r="B148" s="86" t="s">
        <v>265</v>
      </c>
      <c r="C148" s="70" t="s">
        <v>266</v>
      </c>
      <c r="D148" s="70" t="s">
        <v>264</v>
      </c>
      <c r="E148" s="81" t="s">
        <v>264</v>
      </c>
      <c r="F148" s="70" t="s">
        <v>264</v>
      </c>
      <c r="G148" s="70" t="s">
        <v>212</v>
      </c>
      <c r="H148" s="70" t="s">
        <v>264</v>
      </c>
      <c r="I148" s="70" t="s">
        <v>264</v>
      </c>
      <c r="J148" s="70" t="s">
        <v>264</v>
      </c>
      <c r="K148" s="71" t="s">
        <v>264</v>
      </c>
      <c r="L148" s="71" t="s">
        <v>264</v>
      </c>
      <c r="M148" s="71" t="s">
        <v>264</v>
      </c>
      <c r="N148" s="71" t="s">
        <v>264</v>
      </c>
      <c r="O148" s="71" t="s">
        <v>264</v>
      </c>
      <c r="P148" s="71" t="s">
        <v>264</v>
      </c>
      <c r="Q148" s="154" t="s">
        <v>264</v>
      </c>
      <c r="R148" s="154" t="s">
        <v>264</v>
      </c>
      <c r="S148" s="154" t="s">
        <v>264</v>
      </c>
      <c r="T148" s="154" t="s">
        <v>264</v>
      </c>
      <c r="U148" s="154" t="s">
        <v>264</v>
      </c>
      <c r="V148" s="154" t="s">
        <v>264</v>
      </c>
      <c r="W148" s="154" t="s">
        <v>264</v>
      </c>
      <c r="X148" s="239"/>
    </row>
    <row r="149" spans="1:24" s="110" customFormat="1" ht="12">
      <c r="A149" s="247"/>
      <c r="B149" s="253" t="s">
        <v>0</v>
      </c>
      <c r="C149" s="247" t="s">
        <v>268</v>
      </c>
      <c r="D149" s="247" t="s">
        <v>264</v>
      </c>
      <c r="E149" s="172" t="s">
        <v>394</v>
      </c>
      <c r="F149" s="247" t="s">
        <v>264</v>
      </c>
      <c r="G149" s="247" t="s">
        <v>264</v>
      </c>
      <c r="H149" s="247" t="s">
        <v>264</v>
      </c>
      <c r="I149" s="247" t="s">
        <v>264</v>
      </c>
      <c r="J149" s="247" t="s">
        <v>264</v>
      </c>
      <c r="K149" s="261">
        <v>100</v>
      </c>
      <c r="L149" s="261">
        <v>100</v>
      </c>
      <c r="M149" s="261">
        <v>100</v>
      </c>
      <c r="N149" s="261">
        <v>100</v>
      </c>
      <c r="O149" s="261">
        <v>100</v>
      </c>
      <c r="P149" s="261">
        <v>100</v>
      </c>
      <c r="Q149" s="177">
        <v>100</v>
      </c>
      <c r="R149" s="177">
        <v>100</v>
      </c>
      <c r="S149" s="177">
        <v>100</v>
      </c>
      <c r="T149" s="177">
        <v>100</v>
      </c>
      <c r="U149" s="177">
        <v>100</v>
      </c>
      <c r="V149" s="157">
        <v>100</v>
      </c>
      <c r="W149" s="177" t="s">
        <v>264</v>
      </c>
      <c r="X149" s="239"/>
    </row>
    <row r="150" spans="1:24" s="110" customFormat="1" ht="24">
      <c r="A150" s="248"/>
      <c r="B150" s="254"/>
      <c r="C150" s="248"/>
      <c r="D150" s="248"/>
      <c r="E150" s="94" t="s">
        <v>346</v>
      </c>
      <c r="F150" s="248"/>
      <c r="G150" s="248"/>
      <c r="H150" s="248"/>
      <c r="I150" s="248"/>
      <c r="J150" s="248"/>
      <c r="K150" s="262"/>
      <c r="L150" s="262"/>
      <c r="M150" s="262"/>
      <c r="N150" s="262"/>
      <c r="O150" s="262"/>
      <c r="P150" s="262"/>
      <c r="Q150" s="178"/>
      <c r="R150" s="178"/>
      <c r="S150" s="178"/>
      <c r="T150" s="178"/>
      <c r="U150" s="178"/>
      <c r="V150" s="158"/>
      <c r="W150" s="178"/>
      <c r="X150" s="239"/>
    </row>
    <row r="151" spans="1:24" s="110" customFormat="1" ht="72">
      <c r="A151" s="249"/>
      <c r="B151" s="255"/>
      <c r="C151" s="249"/>
      <c r="D151" s="249"/>
      <c r="E151" s="84" t="s">
        <v>249</v>
      </c>
      <c r="F151" s="249"/>
      <c r="G151" s="249"/>
      <c r="H151" s="249"/>
      <c r="I151" s="249"/>
      <c r="J151" s="249"/>
      <c r="K151" s="263"/>
      <c r="L151" s="263"/>
      <c r="M151" s="263"/>
      <c r="N151" s="263"/>
      <c r="O151" s="263"/>
      <c r="P151" s="263"/>
      <c r="Q151" s="179"/>
      <c r="R151" s="179"/>
      <c r="S151" s="179"/>
      <c r="T151" s="179"/>
      <c r="U151" s="179"/>
      <c r="V151" s="159"/>
      <c r="W151" s="179"/>
      <c r="X151" s="239"/>
    </row>
    <row r="152" spans="1:24" s="113" customFormat="1" ht="24">
      <c r="A152" s="70" t="s">
        <v>106</v>
      </c>
      <c r="B152" s="111" t="s">
        <v>92</v>
      </c>
      <c r="C152" s="109"/>
      <c r="D152" s="109" t="s">
        <v>264</v>
      </c>
      <c r="E152" s="109" t="s">
        <v>264</v>
      </c>
      <c r="F152" s="112" t="s">
        <v>379</v>
      </c>
      <c r="G152" s="112" t="s">
        <v>212</v>
      </c>
      <c r="H152" s="112" t="s">
        <v>264</v>
      </c>
      <c r="I152" s="112" t="s">
        <v>264</v>
      </c>
      <c r="J152" s="112" t="s">
        <v>264</v>
      </c>
      <c r="K152" s="104" t="s">
        <v>264</v>
      </c>
      <c r="L152" s="104" t="s">
        <v>264</v>
      </c>
      <c r="M152" s="104" t="s">
        <v>264</v>
      </c>
      <c r="N152" s="104" t="s">
        <v>264</v>
      </c>
      <c r="O152" s="104" t="s">
        <v>264</v>
      </c>
      <c r="P152" s="104" t="s">
        <v>264</v>
      </c>
      <c r="Q152" s="148" t="s">
        <v>264</v>
      </c>
      <c r="R152" s="148" t="s">
        <v>264</v>
      </c>
      <c r="S152" s="148" t="s">
        <v>264</v>
      </c>
      <c r="T152" s="148" t="s">
        <v>264</v>
      </c>
      <c r="U152" s="148" t="s">
        <v>264</v>
      </c>
      <c r="V152" s="148" t="s">
        <v>264</v>
      </c>
      <c r="W152" s="148" t="s">
        <v>264</v>
      </c>
      <c r="X152" s="309"/>
    </row>
    <row r="153" spans="1:24" ht="12">
      <c r="A153" s="70"/>
      <c r="B153" s="111" t="s">
        <v>185</v>
      </c>
      <c r="C153" s="112" t="s">
        <v>266</v>
      </c>
      <c r="D153" s="112" t="s">
        <v>264</v>
      </c>
      <c r="E153" s="106" t="s">
        <v>264</v>
      </c>
      <c r="F153" s="112" t="s">
        <v>264</v>
      </c>
      <c r="G153" s="112" t="s">
        <v>212</v>
      </c>
      <c r="H153" s="112" t="s">
        <v>264</v>
      </c>
      <c r="I153" s="112" t="s">
        <v>264</v>
      </c>
      <c r="J153" s="112" t="s">
        <v>264</v>
      </c>
      <c r="K153" s="104" t="s">
        <v>264</v>
      </c>
      <c r="L153" s="104" t="s">
        <v>264</v>
      </c>
      <c r="M153" s="104" t="s">
        <v>264</v>
      </c>
      <c r="N153" s="104" t="s">
        <v>264</v>
      </c>
      <c r="O153" s="104" t="s">
        <v>264</v>
      </c>
      <c r="P153" s="104" t="s">
        <v>264</v>
      </c>
      <c r="Q153" s="148" t="s">
        <v>264</v>
      </c>
      <c r="R153" s="148" t="s">
        <v>264</v>
      </c>
      <c r="S153" s="148" t="s">
        <v>264</v>
      </c>
      <c r="T153" s="148" t="s">
        <v>264</v>
      </c>
      <c r="U153" s="148" t="s">
        <v>264</v>
      </c>
      <c r="V153" s="148" t="s">
        <v>264</v>
      </c>
      <c r="W153" s="148" t="s">
        <v>264</v>
      </c>
      <c r="X153" s="310"/>
    </row>
    <row r="154" spans="1:24" ht="12">
      <c r="A154" s="247"/>
      <c r="B154" s="253" t="s">
        <v>93</v>
      </c>
      <c r="C154" s="264" t="s">
        <v>268</v>
      </c>
      <c r="D154" s="264" t="s">
        <v>264</v>
      </c>
      <c r="E154" s="106" t="s">
        <v>394</v>
      </c>
      <c r="F154" s="264" t="s">
        <v>379</v>
      </c>
      <c r="G154" s="264" t="s">
        <v>264</v>
      </c>
      <c r="H154" s="264" t="s">
        <v>264</v>
      </c>
      <c r="I154" s="264" t="s">
        <v>264</v>
      </c>
      <c r="J154" s="264" t="s">
        <v>264</v>
      </c>
      <c r="K154" s="264" t="s">
        <v>264</v>
      </c>
      <c r="L154" s="290">
        <v>82.7</v>
      </c>
      <c r="M154" s="290">
        <v>90</v>
      </c>
      <c r="N154" s="290">
        <v>90</v>
      </c>
      <c r="O154" s="290">
        <v>90</v>
      </c>
      <c r="P154" s="290">
        <v>90</v>
      </c>
      <c r="Q154" s="232">
        <v>90</v>
      </c>
      <c r="R154" s="232">
        <v>90</v>
      </c>
      <c r="S154" s="232">
        <v>90</v>
      </c>
      <c r="T154" s="232">
        <v>90</v>
      </c>
      <c r="U154" s="232">
        <v>90</v>
      </c>
      <c r="V154" s="232">
        <v>90</v>
      </c>
      <c r="W154" s="232">
        <v>90</v>
      </c>
      <c r="X154" s="310"/>
    </row>
    <row r="155" spans="1:24" ht="36">
      <c r="A155" s="248"/>
      <c r="B155" s="254"/>
      <c r="C155" s="265"/>
      <c r="D155" s="265"/>
      <c r="E155" s="108" t="s">
        <v>381</v>
      </c>
      <c r="F155" s="265"/>
      <c r="G155" s="265"/>
      <c r="H155" s="265"/>
      <c r="I155" s="265"/>
      <c r="J155" s="265"/>
      <c r="K155" s="265"/>
      <c r="L155" s="291"/>
      <c r="M155" s="291"/>
      <c r="N155" s="291"/>
      <c r="O155" s="291"/>
      <c r="P155" s="291"/>
      <c r="Q155" s="233"/>
      <c r="R155" s="233"/>
      <c r="S155" s="233"/>
      <c r="T155" s="233"/>
      <c r="U155" s="233"/>
      <c r="V155" s="233"/>
      <c r="W155" s="233"/>
      <c r="X155" s="310"/>
    </row>
    <row r="156" spans="1:24" s="113" customFormat="1" ht="36">
      <c r="A156" s="249"/>
      <c r="B156" s="255"/>
      <c r="C156" s="266"/>
      <c r="D156" s="266"/>
      <c r="E156" s="109" t="s">
        <v>382</v>
      </c>
      <c r="F156" s="266"/>
      <c r="G156" s="266"/>
      <c r="H156" s="266"/>
      <c r="I156" s="266"/>
      <c r="J156" s="266"/>
      <c r="K156" s="266"/>
      <c r="L156" s="292"/>
      <c r="M156" s="292"/>
      <c r="N156" s="292"/>
      <c r="O156" s="292"/>
      <c r="P156" s="292"/>
      <c r="Q156" s="234"/>
      <c r="R156" s="234"/>
      <c r="S156" s="234"/>
      <c r="T156" s="234"/>
      <c r="U156" s="234"/>
      <c r="V156" s="234"/>
      <c r="W156" s="234"/>
      <c r="X156" s="310"/>
    </row>
    <row r="157" spans="1:24" s="113" customFormat="1" ht="24">
      <c r="A157" s="70" t="s">
        <v>103</v>
      </c>
      <c r="B157" s="111" t="s">
        <v>94</v>
      </c>
      <c r="C157" s="109"/>
      <c r="D157" s="109" t="s">
        <v>264</v>
      </c>
      <c r="E157" s="109" t="s">
        <v>264</v>
      </c>
      <c r="F157" s="112" t="s">
        <v>379</v>
      </c>
      <c r="G157" s="112" t="s">
        <v>212</v>
      </c>
      <c r="H157" s="112" t="s">
        <v>264</v>
      </c>
      <c r="I157" s="112" t="s">
        <v>264</v>
      </c>
      <c r="J157" s="112" t="s">
        <v>264</v>
      </c>
      <c r="K157" s="104" t="s">
        <v>264</v>
      </c>
      <c r="L157" s="104" t="s">
        <v>264</v>
      </c>
      <c r="M157" s="104" t="s">
        <v>264</v>
      </c>
      <c r="N157" s="104" t="s">
        <v>264</v>
      </c>
      <c r="O157" s="104" t="s">
        <v>264</v>
      </c>
      <c r="P157" s="104" t="s">
        <v>264</v>
      </c>
      <c r="Q157" s="148" t="s">
        <v>264</v>
      </c>
      <c r="R157" s="148" t="s">
        <v>264</v>
      </c>
      <c r="S157" s="148" t="s">
        <v>264</v>
      </c>
      <c r="T157" s="148" t="s">
        <v>264</v>
      </c>
      <c r="U157" s="148" t="s">
        <v>264</v>
      </c>
      <c r="V157" s="148" t="s">
        <v>264</v>
      </c>
      <c r="W157" s="148" t="s">
        <v>264</v>
      </c>
      <c r="X157" s="310"/>
    </row>
    <row r="158" spans="1:24" ht="12">
      <c r="A158" s="70"/>
      <c r="B158" s="111" t="s">
        <v>185</v>
      </c>
      <c r="C158" s="112" t="s">
        <v>266</v>
      </c>
      <c r="D158" s="112" t="s">
        <v>264</v>
      </c>
      <c r="E158" s="106" t="s">
        <v>264</v>
      </c>
      <c r="F158" s="112" t="s">
        <v>264</v>
      </c>
      <c r="G158" s="112" t="s">
        <v>212</v>
      </c>
      <c r="H158" s="112" t="s">
        <v>264</v>
      </c>
      <c r="I158" s="112" t="s">
        <v>264</v>
      </c>
      <c r="J158" s="112" t="s">
        <v>264</v>
      </c>
      <c r="K158" s="104" t="s">
        <v>264</v>
      </c>
      <c r="L158" s="104" t="s">
        <v>264</v>
      </c>
      <c r="M158" s="104" t="s">
        <v>264</v>
      </c>
      <c r="N158" s="104" t="s">
        <v>264</v>
      </c>
      <c r="O158" s="104" t="s">
        <v>264</v>
      </c>
      <c r="P158" s="104" t="s">
        <v>264</v>
      </c>
      <c r="Q158" s="148" t="s">
        <v>264</v>
      </c>
      <c r="R158" s="148" t="s">
        <v>264</v>
      </c>
      <c r="S158" s="148" t="s">
        <v>264</v>
      </c>
      <c r="T158" s="148" t="s">
        <v>264</v>
      </c>
      <c r="U158" s="148" t="s">
        <v>264</v>
      </c>
      <c r="V158" s="148" t="s">
        <v>264</v>
      </c>
      <c r="W158" s="148" t="s">
        <v>264</v>
      </c>
      <c r="X158" s="310"/>
    </row>
    <row r="159" spans="1:24" ht="12">
      <c r="A159" s="247"/>
      <c r="B159" s="253" t="s">
        <v>178</v>
      </c>
      <c r="C159" s="264" t="s">
        <v>268</v>
      </c>
      <c r="D159" s="264" t="s">
        <v>264</v>
      </c>
      <c r="E159" s="106" t="s">
        <v>394</v>
      </c>
      <c r="F159" s="264" t="s">
        <v>379</v>
      </c>
      <c r="G159" s="264" t="s">
        <v>264</v>
      </c>
      <c r="H159" s="264" t="s">
        <v>264</v>
      </c>
      <c r="I159" s="264" t="s">
        <v>264</v>
      </c>
      <c r="J159" s="264" t="s">
        <v>264</v>
      </c>
      <c r="K159" s="264" t="s">
        <v>264</v>
      </c>
      <c r="L159" s="290">
        <v>87</v>
      </c>
      <c r="M159" s="290">
        <v>90</v>
      </c>
      <c r="N159" s="290">
        <v>90</v>
      </c>
      <c r="O159" s="290">
        <v>90</v>
      </c>
      <c r="P159" s="290">
        <v>90</v>
      </c>
      <c r="Q159" s="232">
        <v>90</v>
      </c>
      <c r="R159" s="232">
        <v>90</v>
      </c>
      <c r="S159" s="232">
        <v>90</v>
      </c>
      <c r="T159" s="232">
        <v>90</v>
      </c>
      <c r="U159" s="232">
        <v>90</v>
      </c>
      <c r="V159" s="232">
        <v>90</v>
      </c>
      <c r="W159" s="232">
        <v>90</v>
      </c>
      <c r="X159" s="310"/>
    </row>
    <row r="160" spans="1:24" ht="12">
      <c r="A160" s="248"/>
      <c r="B160" s="254"/>
      <c r="C160" s="265"/>
      <c r="D160" s="265"/>
      <c r="E160" s="108" t="s">
        <v>347</v>
      </c>
      <c r="F160" s="265"/>
      <c r="G160" s="265"/>
      <c r="H160" s="265"/>
      <c r="I160" s="265"/>
      <c r="J160" s="265"/>
      <c r="K160" s="265"/>
      <c r="L160" s="291"/>
      <c r="M160" s="291"/>
      <c r="N160" s="291"/>
      <c r="O160" s="291"/>
      <c r="P160" s="291"/>
      <c r="Q160" s="233"/>
      <c r="R160" s="233"/>
      <c r="S160" s="233"/>
      <c r="T160" s="233"/>
      <c r="U160" s="233"/>
      <c r="V160" s="233"/>
      <c r="W160" s="233"/>
      <c r="X160" s="310"/>
    </row>
    <row r="161" spans="1:24" s="113" customFormat="1" ht="41.25" customHeight="1">
      <c r="A161" s="249"/>
      <c r="B161" s="255"/>
      <c r="C161" s="266"/>
      <c r="D161" s="266"/>
      <c r="E161" s="108" t="s">
        <v>54</v>
      </c>
      <c r="F161" s="266"/>
      <c r="G161" s="266"/>
      <c r="H161" s="266"/>
      <c r="I161" s="266"/>
      <c r="J161" s="266"/>
      <c r="K161" s="266"/>
      <c r="L161" s="292"/>
      <c r="M161" s="292"/>
      <c r="N161" s="292"/>
      <c r="O161" s="292"/>
      <c r="P161" s="292"/>
      <c r="Q161" s="234"/>
      <c r="R161" s="234"/>
      <c r="S161" s="234"/>
      <c r="T161" s="234"/>
      <c r="U161" s="234"/>
      <c r="V161" s="234"/>
      <c r="W161" s="234"/>
      <c r="X161" s="310"/>
    </row>
    <row r="162" spans="1:24" s="137" customFormat="1" ht="12">
      <c r="A162" s="180"/>
      <c r="B162" s="322" t="s">
        <v>386</v>
      </c>
      <c r="C162" s="287" t="s">
        <v>268</v>
      </c>
      <c r="D162" s="287" t="s">
        <v>264</v>
      </c>
      <c r="E162" s="171" t="s">
        <v>394</v>
      </c>
      <c r="F162" s="287" t="s">
        <v>379</v>
      </c>
      <c r="G162" s="287" t="s">
        <v>264</v>
      </c>
      <c r="H162" s="287" t="s">
        <v>264</v>
      </c>
      <c r="I162" s="287" t="s">
        <v>264</v>
      </c>
      <c r="J162" s="287" t="s">
        <v>264</v>
      </c>
      <c r="K162" s="287" t="s">
        <v>264</v>
      </c>
      <c r="L162" s="232">
        <v>46.8</v>
      </c>
      <c r="M162" s="232">
        <v>48</v>
      </c>
      <c r="N162" s="232">
        <v>48</v>
      </c>
      <c r="O162" s="232">
        <v>48</v>
      </c>
      <c r="P162" s="232">
        <v>48</v>
      </c>
      <c r="Q162" s="232">
        <v>48</v>
      </c>
      <c r="R162" s="232">
        <v>79</v>
      </c>
      <c r="S162" s="232">
        <v>79</v>
      </c>
      <c r="T162" s="232">
        <v>79</v>
      </c>
      <c r="U162" s="232">
        <v>79</v>
      </c>
      <c r="V162" s="232">
        <v>79</v>
      </c>
      <c r="W162" s="232">
        <v>79</v>
      </c>
      <c r="X162" s="310"/>
    </row>
    <row r="163" spans="1:24" s="137" customFormat="1" ht="24">
      <c r="A163" s="181"/>
      <c r="B163" s="323"/>
      <c r="C163" s="288"/>
      <c r="D163" s="288"/>
      <c r="E163" s="138" t="s">
        <v>387</v>
      </c>
      <c r="F163" s="288"/>
      <c r="G163" s="288"/>
      <c r="H163" s="288"/>
      <c r="I163" s="288"/>
      <c r="J163" s="288"/>
      <c r="K163" s="288"/>
      <c r="L163" s="233"/>
      <c r="M163" s="233"/>
      <c r="N163" s="233"/>
      <c r="O163" s="233"/>
      <c r="P163" s="233"/>
      <c r="Q163" s="233"/>
      <c r="R163" s="233"/>
      <c r="S163" s="233"/>
      <c r="T163" s="233"/>
      <c r="U163" s="233"/>
      <c r="V163" s="233"/>
      <c r="W163" s="233"/>
      <c r="X163" s="310"/>
    </row>
    <row r="164" spans="1:24" s="137" customFormat="1" ht="24">
      <c r="A164" s="182"/>
      <c r="B164" s="324"/>
      <c r="C164" s="289"/>
      <c r="D164" s="289"/>
      <c r="E164" s="138" t="s">
        <v>388</v>
      </c>
      <c r="F164" s="289"/>
      <c r="G164" s="289"/>
      <c r="H164" s="289"/>
      <c r="I164" s="289"/>
      <c r="J164" s="289"/>
      <c r="K164" s="289"/>
      <c r="L164" s="234"/>
      <c r="M164" s="234"/>
      <c r="N164" s="234"/>
      <c r="O164" s="234"/>
      <c r="P164" s="234"/>
      <c r="Q164" s="234"/>
      <c r="R164" s="234"/>
      <c r="S164" s="234"/>
      <c r="T164" s="234"/>
      <c r="U164" s="234"/>
      <c r="V164" s="234"/>
      <c r="W164" s="234"/>
      <c r="X164" s="310"/>
    </row>
    <row r="165" spans="1:24" s="113" customFormat="1" ht="12">
      <c r="A165" s="247"/>
      <c r="B165" s="253" t="s">
        <v>95</v>
      </c>
      <c r="C165" s="264" t="s">
        <v>268</v>
      </c>
      <c r="D165" s="264" t="s">
        <v>264</v>
      </c>
      <c r="E165" s="106" t="s">
        <v>392</v>
      </c>
      <c r="F165" s="264" t="s">
        <v>379</v>
      </c>
      <c r="G165" s="264" t="s">
        <v>264</v>
      </c>
      <c r="H165" s="264" t="s">
        <v>264</v>
      </c>
      <c r="I165" s="264" t="s">
        <v>264</v>
      </c>
      <c r="J165" s="264" t="s">
        <v>264</v>
      </c>
      <c r="K165" s="264" t="s">
        <v>264</v>
      </c>
      <c r="L165" s="290">
        <v>91.2</v>
      </c>
      <c r="M165" s="290">
        <v>90</v>
      </c>
      <c r="N165" s="290">
        <v>90</v>
      </c>
      <c r="O165" s="290">
        <v>90</v>
      </c>
      <c r="P165" s="290">
        <v>90</v>
      </c>
      <c r="Q165" s="232">
        <v>90</v>
      </c>
      <c r="R165" s="232">
        <v>69</v>
      </c>
      <c r="S165" s="232">
        <v>69</v>
      </c>
      <c r="T165" s="232">
        <v>69</v>
      </c>
      <c r="U165" s="232">
        <v>69</v>
      </c>
      <c r="V165" s="232">
        <v>69</v>
      </c>
      <c r="W165" s="232">
        <v>69</v>
      </c>
      <c r="X165" s="310"/>
    </row>
    <row r="166" spans="1:24" s="113" customFormat="1" ht="12">
      <c r="A166" s="248"/>
      <c r="B166" s="254"/>
      <c r="C166" s="265"/>
      <c r="D166" s="265"/>
      <c r="E166" s="108" t="s">
        <v>348</v>
      </c>
      <c r="F166" s="265"/>
      <c r="G166" s="265"/>
      <c r="H166" s="265"/>
      <c r="I166" s="265"/>
      <c r="J166" s="265"/>
      <c r="K166" s="265"/>
      <c r="L166" s="291"/>
      <c r="M166" s="291"/>
      <c r="N166" s="291"/>
      <c r="O166" s="291"/>
      <c r="P166" s="291"/>
      <c r="Q166" s="233"/>
      <c r="R166" s="233"/>
      <c r="S166" s="233"/>
      <c r="T166" s="233"/>
      <c r="U166" s="233"/>
      <c r="V166" s="233"/>
      <c r="W166" s="233"/>
      <c r="X166" s="310"/>
    </row>
    <row r="167" spans="1:24" s="113" customFormat="1" ht="24">
      <c r="A167" s="249"/>
      <c r="B167" s="255"/>
      <c r="C167" s="266"/>
      <c r="D167" s="266"/>
      <c r="E167" s="109" t="s">
        <v>59</v>
      </c>
      <c r="F167" s="266"/>
      <c r="G167" s="266"/>
      <c r="H167" s="266"/>
      <c r="I167" s="266"/>
      <c r="J167" s="266"/>
      <c r="K167" s="266"/>
      <c r="L167" s="292"/>
      <c r="M167" s="292"/>
      <c r="N167" s="292"/>
      <c r="O167" s="292"/>
      <c r="P167" s="292"/>
      <c r="Q167" s="234"/>
      <c r="R167" s="234"/>
      <c r="S167" s="234"/>
      <c r="T167" s="234"/>
      <c r="U167" s="234"/>
      <c r="V167" s="234"/>
      <c r="W167" s="234"/>
      <c r="X167" s="310"/>
    </row>
    <row r="168" spans="1:24" s="113" customFormat="1" ht="12">
      <c r="A168" s="247"/>
      <c r="B168" s="253" t="s">
        <v>376</v>
      </c>
      <c r="C168" s="264" t="s">
        <v>268</v>
      </c>
      <c r="D168" s="264" t="s">
        <v>264</v>
      </c>
      <c r="E168" s="106" t="s">
        <v>392</v>
      </c>
      <c r="F168" s="264" t="s">
        <v>379</v>
      </c>
      <c r="G168" s="264" t="s">
        <v>264</v>
      </c>
      <c r="H168" s="264" t="s">
        <v>264</v>
      </c>
      <c r="I168" s="264" t="s">
        <v>264</v>
      </c>
      <c r="J168" s="264" t="s">
        <v>264</v>
      </c>
      <c r="K168" s="264" t="s">
        <v>264</v>
      </c>
      <c r="L168" s="264" t="s">
        <v>264</v>
      </c>
      <c r="M168" s="264" t="s">
        <v>264</v>
      </c>
      <c r="N168" s="264" t="s">
        <v>264</v>
      </c>
      <c r="O168" s="264" t="s">
        <v>264</v>
      </c>
      <c r="P168" s="264" t="s">
        <v>264</v>
      </c>
      <c r="Q168" s="287" t="s">
        <v>264</v>
      </c>
      <c r="R168" s="232">
        <v>90</v>
      </c>
      <c r="S168" s="232">
        <v>90</v>
      </c>
      <c r="T168" s="232">
        <v>90</v>
      </c>
      <c r="U168" s="232">
        <v>90</v>
      </c>
      <c r="V168" s="232">
        <v>90</v>
      </c>
      <c r="W168" s="232">
        <v>90</v>
      </c>
      <c r="X168" s="311"/>
    </row>
    <row r="169" spans="1:24" ht="27" customHeight="1">
      <c r="A169" s="320"/>
      <c r="B169" s="254"/>
      <c r="C169" s="265"/>
      <c r="D169" s="265"/>
      <c r="E169" s="108" t="s">
        <v>377</v>
      </c>
      <c r="F169" s="265"/>
      <c r="G169" s="265"/>
      <c r="H169" s="265"/>
      <c r="I169" s="265"/>
      <c r="J169" s="265"/>
      <c r="K169" s="265"/>
      <c r="L169" s="265"/>
      <c r="M169" s="265"/>
      <c r="N169" s="265"/>
      <c r="O169" s="265"/>
      <c r="P169" s="265"/>
      <c r="Q169" s="288"/>
      <c r="R169" s="233"/>
      <c r="S169" s="233"/>
      <c r="T169" s="233"/>
      <c r="U169" s="233"/>
      <c r="V169" s="233"/>
      <c r="W169" s="233"/>
      <c r="X169" s="311"/>
    </row>
    <row r="170" spans="1:24" ht="13.5" customHeight="1">
      <c r="A170" s="321"/>
      <c r="B170" s="255"/>
      <c r="C170" s="266"/>
      <c r="D170" s="266"/>
      <c r="E170" s="109" t="s">
        <v>378</v>
      </c>
      <c r="F170" s="266"/>
      <c r="G170" s="266"/>
      <c r="H170" s="266"/>
      <c r="I170" s="266"/>
      <c r="J170" s="266"/>
      <c r="K170" s="266"/>
      <c r="L170" s="266"/>
      <c r="M170" s="266"/>
      <c r="N170" s="266"/>
      <c r="O170" s="266"/>
      <c r="P170" s="266"/>
      <c r="Q170" s="289"/>
      <c r="R170" s="234"/>
      <c r="S170" s="234"/>
      <c r="T170" s="234"/>
      <c r="U170" s="234"/>
      <c r="V170" s="234"/>
      <c r="W170" s="234"/>
      <c r="X170" s="311"/>
    </row>
    <row r="171" spans="1:24" ht="48">
      <c r="A171" s="70" t="s">
        <v>123</v>
      </c>
      <c r="B171" s="86" t="s">
        <v>23</v>
      </c>
      <c r="C171" s="70"/>
      <c r="D171" s="70" t="s">
        <v>264</v>
      </c>
      <c r="E171" s="84" t="s">
        <v>264</v>
      </c>
      <c r="F171" s="70" t="s">
        <v>380</v>
      </c>
      <c r="G171" s="70" t="s">
        <v>212</v>
      </c>
      <c r="H171" s="70" t="s">
        <v>264</v>
      </c>
      <c r="I171" s="70" t="s">
        <v>264</v>
      </c>
      <c r="J171" s="70" t="s">
        <v>264</v>
      </c>
      <c r="K171" s="71" t="s">
        <v>264</v>
      </c>
      <c r="L171" s="71" t="s">
        <v>264</v>
      </c>
      <c r="M171" s="71" t="s">
        <v>264</v>
      </c>
      <c r="N171" s="71" t="s">
        <v>264</v>
      </c>
      <c r="O171" s="71" t="s">
        <v>264</v>
      </c>
      <c r="P171" s="71" t="s">
        <v>264</v>
      </c>
      <c r="Q171" s="154" t="s">
        <v>264</v>
      </c>
      <c r="R171" s="154" t="s">
        <v>264</v>
      </c>
      <c r="S171" s="154" t="s">
        <v>264</v>
      </c>
      <c r="T171" s="154" t="s">
        <v>264</v>
      </c>
      <c r="U171" s="154" t="s">
        <v>264</v>
      </c>
      <c r="V171" s="154" t="s">
        <v>264</v>
      </c>
      <c r="W171" s="154" t="s">
        <v>264</v>
      </c>
      <c r="X171" s="239"/>
    </row>
    <row r="172" spans="1:24" ht="12">
      <c r="A172" s="70"/>
      <c r="B172" s="86" t="s">
        <v>185</v>
      </c>
      <c r="C172" s="70" t="s">
        <v>266</v>
      </c>
      <c r="D172" s="70" t="s">
        <v>264</v>
      </c>
      <c r="E172" s="81" t="s">
        <v>264</v>
      </c>
      <c r="F172" s="70" t="s">
        <v>264</v>
      </c>
      <c r="G172" s="70" t="s">
        <v>212</v>
      </c>
      <c r="H172" s="70" t="s">
        <v>264</v>
      </c>
      <c r="I172" s="70" t="s">
        <v>264</v>
      </c>
      <c r="J172" s="70" t="s">
        <v>264</v>
      </c>
      <c r="K172" s="71" t="s">
        <v>264</v>
      </c>
      <c r="L172" s="71" t="s">
        <v>264</v>
      </c>
      <c r="M172" s="71" t="s">
        <v>264</v>
      </c>
      <c r="N172" s="71" t="s">
        <v>264</v>
      </c>
      <c r="O172" s="71" t="s">
        <v>264</v>
      </c>
      <c r="P172" s="71" t="s">
        <v>264</v>
      </c>
      <c r="Q172" s="154" t="s">
        <v>264</v>
      </c>
      <c r="R172" s="154" t="s">
        <v>264</v>
      </c>
      <c r="S172" s="154" t="s">
        <v>264</v>
      </c>
      <c r="T172" s="154" t="s">
        <v>264</v>
      </c>
      <c r="U172" s="154" t="s">
        <v>264</v>
      </c>
      <c r="V172" s="154" t="s">
        <v>264</v>
      </c>
      <c r="W172" s="154" t="s">
        <v>264</v>
      </c>
      <c r="X172" s="239"/>
    </row>
    <row r="173" spans="1:24" ht="12">
      <c r="A173" s="247"/>
      <c r="B173" s="250" t="s">
        <v>16</v>
      </c>
      <c r="C173" s="247" t="s">
        <v>268</v>
      </c>
      <c r="D173" s="247" t="s">
        <v>264</v>
      </c>
      <c r="E173" s="81" t="s">
        <v>404</v>
      </c>
      <c r="F173" s="247" t="s">
        <v>264</v>
      </c>
      <c r="G173" s="247" t="s">
        <v>264</v>
      </c>
      <c r="H173" s="247" t="s">
        <v>264</v>
      </c>
      <c r="I173" s="247" t="s">
        <v>264</v>
      </c>
      <c r="J173" s="247" t="s">
        <v>264</v>
      </c>
      <c r="K173" s="247" t="s">
        <v>264</v>
      </c>
      <c r="L173" s="247" t="s">
        <v>264</v>
      </c>
      <c r="M173" s="247">
        <v>100</v>
      </c>
      <c r="N173" s="247">
        <v>100</v>
      </c>
      <c r="O173" s="247">
        <v>100</v>
      </c>
      <c r="P173" s="247">
        <v>100</v>
      </c>
      <c r="Q173" s="180">
        <v>100</v>
      </c>
      <c r="R173" s="180">
        <v>100</v>
      </c>
      <c r="S173" s="180">
        <v>100</v>
      </c>
      <c r="T173" s="180">
        <v>100</v>
      </c>
      <c r="U173" s="180">
        <v>100</v>
      </c>
      <c r="V173" s="180">
        <v>100</v>
      </c>
      <c r="W173" s="180" t="s">
        <v>264</v>
      </c>
      <c r="X173" s="239"/>
    </row>
    <row r="174" spans="1:24" ht="24">
      <c r="A174" s="248"/>
      <c r="B174" s="251"/>
      <c r="C174" s="248"/>
      <c r="D174" s="248"/>
      <c r="E174" s="83" t="s">
        <v>349</v>
      </c>
      <c r="F174" s="248"/>
      <c r="G174" s="248"/>
      <c r="H174" s="248"/>
      <c r="I174" s="248"/>
      <c r="J174" s="248"/>
      <c r="K174" s="248"/>
      <c r="L174" s="248"/>
      <c r="M174" s="248"/>
      <c r="N174" s="248"/>
      <c r="O174" s="248"/>
      <c r="P174" s="248"/>
      <c r="Q174" s="181"/>
      <c r="R174" s="181"/>
      <c r="S174" s="181"/>
      <c r="T174" s="181"/>
      <c r="U174" s="181"/>
      <c r="V174" s="235"/>
      <c r="W174" s="181"/>
      <c r="X174" s="239"/>
    </row>
    <row r="175" spans="1:24" ht="24">
      <c r="A175" s="249"/>
      <c r="B175" s="252"/>
      <c r="C175" s="249"/>
      <c r="D175" s="249"/>
      <c r="E175" s="83" t="s">
        <v>251</v>
      </c>
      <c r="F175" s="249"/>
      <c r="G175" s="249"/>
      <c r="H175" s="249"/>
      <c r="I175" s="249"/>
      <c r="J175" s="249"/>
      <c r="K175" s="249"/>
      <c r="L175" s="249"/>
      <c r="M175" s="249"/>
      <c r="N175" s="249"/>
      <c r="O175" s="249"/>
      <c r="P175" s="249"/>
      <c r="Q175" s="182"/>
      <c r="R175" s="182"/>
      <c r="S175" s="182"/>
      <c r="T175" s="182"/>
      <c r="U175" s="182"/>
      <c r="V175" s="236"/>
      <c r="W175" s="182"/>
      <c r="X175" s="239"/>
    </row>
    <row r="176" spans="1:24" ht="12">
      <c r="A176" s="247"/>
      <c r="B176" s="250" t="s">
        <v>98</v>
      </c>
      <c r="C176" s="247" t="s">
        <v>268</v>
      </c>
      <c r="D176" s="247" t="s">
        <v>264</v>
      </c>
      <c r="E176" s="81" t="s">
        <v>404</v>
      </c>
      <c r="F176" s="247" t="s">
        <v>264</v>
      </c>
      <c r="G176" s="247" t="s">
        <v>264</v>
      </c>
      <c r="H176" s="247" t="s">
        <v>264</v>
      </c>
      <c r="I176" s="247" t="s">
        <v>264</v>
      </c>
      <c r="J176" s="247" t="s">
        <v>264</v>
      </c>
      <c r="K176" s="247" t="s">
        <v>264</v>
      </c>
      <c r="L176" s="247" t="s">
        <v>264</v>
      </c>
      <c r="M176" s="247">
        <v>80</v>
      </c>
      <c r="N176" s="247">
        <v>85</v>
      </c>
      <c r="O176" s="247">
        <v>85</v>
      </c>
      <c r="P176" s="247">
        <v>85</v>
      </c>
      <c r="Q176" s="180">
        <v>85</v>
      </c>
      <c r="R176" s="180">
        <v>85</v>
      </c>
      <c r="S176" s="180">
        <v>85</v>
      </c>
      <c r="T176" s="180">
        <v>85</v>
      </c>
      <c r="U176" s="180">
        <v>85</v>
      </c>
      <c r="V176" s="180">
        <v>85</v>
      </c>
      <c r="W176" s="180" t="s">
        <v>264</v>
      </c>
      <c r="X176" s="239"/>
    </row>
    <row r="177" spans="1:24" ht="36">
      <c r="A177" s="248"/>
      <c r="B177" s="251"/>
      <c r="C177" s="248"/>
      <c r="D177" s="248"/>
      <c r="E177" s="83" t="s">
        <v>350</v>
      </c>
      <c r="F177" s="248"/>
      <c r="G177" s="248"/>
      <c r="H177" s="248"/>
      <c r="I177" s="248"/>
      <c r="J177" s="248"/>
      <c r="K177" s="248"/>
      <c r="L177" s="248"/>
      <c r="M177" s="248"/>
      <c r="N177" s="248"/>
      <c r="O177" s="248"/>
      <c r="P177" s="248"/>
      <c r="Q177" s="181"/>
      <c r="R177" s="181"/>
      <c r="S177" s="181"/>
      <c r="T177" s="181"/>
      <c r="U177" s="181"/>
      <c r="V177" s="235"/>
      <c r="W177" s="181"/>
      <c r="X177" s="239"/>
    </row>
    <row r="178" spans="1:24" ht="41.25" customHeight="1">
      <c r="A178" s="249"/>
      <c r="B178" s="252"/>
      <c r="C178" s="249"/>
      <c r="D178" s="249"/>
      <c r="E178" s="84" t="s">
        <v>254</v>
      </c>
      <c r="F178" s="249"/>
      <c r="G178" s="249"/>
      <c r="H178" s="249"/>
      <c r="I178" s="249"/>
      <c r="J178" s="249"/>
      <c r="K178" s="249"/>
      <c r="L178" s="249"/>
      <c r="M178" s="249"/>
      <c r="N178" s="249"/>
      <c r="O178" s="249"/>
      <c r="P178" s="249"/>
      <c r="Q178" s="182"/>
      <c r="R178" s="182"/>
      <c r="S178" s="182"/>
      <c r="T178" s="182"/>
      <c r="U178" s="182"/>
      <c r="V178" s="236"/>
      <c r="W178" s="182"/>
      <c r="X178" s="239"/>
    </row>
    <row r="179" spans="1:24" ht="12">
      <c r="A179" s="247"/>
      <c r="B179" s="250" t="s">
        <v>99</v>
      </c>
      <c r="C179" s="247" t="s">
        <v>268</v>
      </c>
      <c r="D179" s="247" t="s">
        <v>264</v>
      </c>
      <c r="E179" s="81" t="s">
        <v>405</v>
      </c>
      <c r="F179" s="247" t="s">
        <v>264</v>
      </c>
      <c r="G179" s="247" t="s">
        <v>264</v>
      </c>
      <c r="H179" s="247" t="s">
        <v>264</v>
      </c>
      <c r="I179" s="247" t="s">
        <v>264</v>
      </c>
      <c r="J179" s="247" t="s">
        <v>264</v>
      </c>
      <c r="K179" s="247" t="s">
        <v>264</v>
      </c>
      <c r="L179" s="247" t="s">
        <v>264</v>
      </c>
      <c r="M179" s="247">
        <v>45</v>
      </c>
      <c r="N179" s="247">
        <v>50</v>
      </c>
      <c r="O179" s="247">
        <v>50</v>
      </c>
      <c r="P179" s="247">
        <v>50</v>
      </c>
      <c r="Q179" s="180">
        <v>60</v>
      </c>
      <c r="R179" s="180">
        <v>65</v>
      </c>
      <c r="S179" s="180">
        <v>65</v>
      </c>
      <c r="T179" s="180">
        <v>65</v>
      </c>
      <c r="U179" s="180">
        <v>65</v>
      </c>
      <c r="V179" s="180">
        <v>65</v>
      </c>
      <c r="W179" s="180" t="s">
        <v>264</v>
      </c>
      <c r="X179" s="239"/>
    </row>
    <row r="180" spans="1:24" ht="36">
      <c r="A180" s="248"/>
      <c r="B180" s="251"/>
      <c r="C180" s="248"/>
      <c r="D180" s="248"/>
      <c r="E180" s="83" t="s">
        <v>351</v>
      </c>
      <c r="F180" s="248"/>
      <c r="G180" s="248"/>
      <c r="H180" s="248"/>
      <c r="I180" s="248"/>
      <c r="J180" s="248"/>
      <c r="K180" s="248"/>
      <c r="L180" s="248"/>
      <c r="M180" s="248"/>
      <c r="N180" s="248"/>
      <c r="O180" s="248"/>
      <c r="P180" s="248"/>
      <c r="Q180" s="181"/>
      <c r="R180" s="181"/>
      <c r="S180" s="181"/>
      <c r="T180" s="181"/>
      <c r="U180" s="181"/>
      <c r="V180" s="235"/>
      <c r="W180" s="181"/>
      <c r="X180" s="239"/>
    </row>
    <row r="181" spans="1:24" ht="36">
      <c r="A181" s="249"/>
      <c r="B181" s="252"/>
      <c r="C181" s="249"/>
      <c r="D181" s="249"/>
      <c r="E181" s="84" t="s">
        <v>256</v>
      </c>
      <c r="F181" s="249"/>
      <c r="G181" s="249"/>
      <c r="H181" s="249"/>
      <c r="I181" s="249"/>
      <c r="J181" s="249"/>
      <c r="K181" s="249"/>
      <c r="L181" s="249"/>
      <c r="M181" s="249"/>
      <c r="N181" s="249"/>
      <c r="O181" s="249"/>
      <c r="P181" s="249"/>
      <c r="Q181" s="182"/>
      <c r="R181" s="182"/>
      <c r="S181" s="182"/>
      <c r="T181" s="182"/>
      <c r="U181" s="182"/>
      <c r="V181" s="236"/>
      <c r="W181" s="182"/>
      <c r="X181" s="241"/>
    </row>
    <row r="182" spans="1:24" s="92" customFormat="1" ht="12">
      <c r="A182" s="247"/>
      <c r="B182" s="250" t="s">
        <v>5</v>
      </c>
      <c r="C182" s="247" t="s">
        <v>268</v>
      </c>
      <c r="D182" s="247" t="s">
        <v>264</v>
      </c>
      <c r="E182" s="81" t="s">
        <v>404</v>
      </c>
      <c r="F182" s="247" t="s">
        <v>264</v>
      </c>
      <c r="G182" s="247" t="s">
        <v>264</v>
      </c>
      <c r="H182" s="247" t="s">
        <v>264</v>
      </c>
      <c r="I182" s="247" t="s">
        <v>264</v>
      </c>
      <c r="J182" s="247" t="s">
        <v>264</v>
      </c>
      <c r="K182" s="247" t="s">
        <v>264</v>
      </c>
      <c r="L182" s="247" t="s">
        <v>264</v>
      </c>
      <c r="M182" s="247">
        <v>80</v>
      </c>
      <c r="N182" s="247">
        <v>85</v>
      </c>
      <c r="O182" s="247">
        <v>90</v>
      </c>
      <c r="P182" s="247">
        <v>95</v>
      </c>
      <c r="Q182" s="180">
        <v>95</v>
      </c>
      <c r="R182" s="180">
        <v>95</v>
      </c>
      <c r="S182" s="180">
        <v>95</v>
      </c>
      <c r="T182" s="180">
        <v>95</v>
      </c>
      <c r="U182" s="180">
        <v>95</v>
      </c>
      <c r="V182" s="180">
        <v>95</v>
      </c>
      <c r="W182" s="180" t="s">
        <v>264</v>
      </c>
      <c r="X182" s="246"/>
    </row>
    <row r="183" spans="1:24" s="92" customFormat="1" ht="12">
      <c r="A183" s="248"/>
      <c r="B183" s="251"/>
      <c r="C183" s="248"/>
      <c r="D183" s="248"/>
      <c r="E183" s="83" t="s">
        <v>352</v>
      </c>
      <c r="F183" s="248"/>
      <c r="G183" s="248"/>
      <c r="H183" s="248"/>
      <c r="I183" s="248"/>
      <c r="J183" s="248"/>
      <c r="K183" s="248"/>
      <c r="L183" s="248"/>
      <c r="M183" s="248"/>
      <c r="N183" s="248"/>
      <c r="O183" s="248"/>
      <c r="P183" s="248"/>
      <c r="Q183" s="181"/>
      <c r="R183" s="181"/>
      <c r="S183" s="181"/>
      <c r="T183" s="181"/>
      <c r="U183" s="181"/>
      <c r="V183" s="235"/>
      <c r="W183" s="181"/>
      <c r="X183" s="246"/>
    </row>
    <row r="184" spans="1:24" s="92" customFormat="1" ht="24">
      <c r="A184" s="249"/>
      <c r="B184" s="252"/>
      <c r="C184" s="249"/>
      <c r="D184" s="249"/>
      <c r="E184" s="84" t="s">
        <v>258</v>
      </c>
      <c r="F184" s="249"/>
      <c r="G184" s="249"/>
      <c r="H184" s="249"/>
      <c r="I184" s="249"/>
      <c r="J184" s="249"/>
      <c r="K184" s="249"/>
      <c r="L184" s="249"/>
      <c r="M184" s="249"/>
      <c r="N184" s="249"/>
      <c r="O184" s="249"/>
      <c r="P184" s="249"/>
      <c r="Q184" s="182"/>
      <c r="R184" s="182"/>
      <c r="S184" s="182"/>
      <c r="T184" s="182"/>
      <c r="U184" s="182"/>
      <c r="V184" s="236"/>
      <c r="W184" s="182"/>
      <c r="X184" s="246"/>
    </row>
    <row r="185" spans="1:24" s="92" customFormat="1" ht="12">
      <c r="A185" s="247"/>
      <c r="B185" s="250" t="s">
        <v>294</v>
      </c>
      <c r="C185" s="247" t="s">
        <v>268</v>
      </c>
      <c r="D185" s="247" t="s">
        <v>264</v>
      </c>
      <c r="E185" s="81" t="s">
        <v>405</v>
      </c>
      <c r="F185" s="247" t="s">
        <v>264</v>
      </c>
      <c r="G185" s="247" t="s">
        <v>264</v>
      </c>
      <c r="H185" s="247" t="s">
        <v>264</v>
      </c>
      <c r="I185" s="247" t="s">
        <v>264</v>
      </c>
      <c r="J185" s="247" t="s">
        <v>264</v>
      </c>
      <c r="K185" s="247" t="s">
        <v>264</v>
      </c>
      <c r="L185" s="247" t="s">
        <v>264</v>
      </c>
      <c r="M185" s="247">
        <v>80</v>
      </c>
      <c r="N185" s="247">
        <v>80</v>
      </c>
      <c r="O185" s="247">
        <v>85</v>
      </c>
      <c r="P185" s="247">
        <v>85</v>
      </c>
      <c r="Q185" s="180">
        <v>85</v>
      </c>
      <c r="R185" s="180">
        <v>85</v>
      </c>
      <c r="S185" s="180">
        <v>85</v>
      </c>
      <c r="T185" s="180">
        <v>85</v>
      </c>
      <c r="U185" s="180">
        <v>85</v>
      </c>
      <c r="V185" s="180">
        <v>85</v>
      </c>
      <c r="W185" s="180" t="s">
        <v>264</v>
      </c>
      <c r="X185" s="246"/>
    </row>
    <row r="186" spans="1:24" s="92" customFormat="1" ht="24">
      <c r="A186" s="248"/>
      <c r="B186" s="251"/>
      <c r="C186" s="248"/>
      <c r="D186" s="248"/>
      <c r="E186" s="83" t="s">
        <v>353</v>
      </c>
      <c r="F186" s="248"/>
      <c r="G186" s="248"/>
      <c r="H186" s="248"/>
      <c r="I186" s="248"/>
      <c r="J186" s="248"/>
      <c r="K186" s="248"/>
      <c r="L186" s="248"/>
      <c r="M186" s="248"/>
      <c r="N186" s="248"/>
      <c r="O186" s="248"/>
      <c r="P186" s="248"/>
      <c r="Q186" s="181"/>
      <c r="R186" s="181"/>
      <c r="S186" s="181"/>
      <c r="T186" s="181"/>
      <c r="U186" s="181"/>
      <c r="V186" s="235"/>
      <c r="W186" s="181"/>
      <c r="X186" s="246"/>
    </row>
    <row r="187" spans="1:24" s="92" customFormat="1" ht="24">
      <c r="A187" s="249"/>
      <c r="B187" s="252"/>
      <c r="C187" s="249"/>
      <c r="D187" s="249"/>
      <c r="E187" s="84" t="s">
        <v>200</v>
      </c>
      <c r="F187" s="249"/>
      <c r="G187" s="249"/>
      <c r="H187" s="249"/>
      <c r="I187" s="249"/>
      <c r="J187" s="249"/>
      <c r="K187" s="249"/>
      <c r="L187" s="249"/>
      <c r="M187" s="249"/>
      <c r="N187" s="249"/>
      <c r="O187" s="249"/>
      <c r="P187" s="249"/>
      <c r="Q187" s="182"/>
      <c r="R187" s="182"/>
      <c r="S187" s="182"/>
      <c r="T187" s="182"/>
      <c r="U187" s="182"/>
      <c r="V187" s="236"/>
      <c r="W187" s="182"/>
      <c r="X187" s="246"/>
    </row>
    <row r="188" spans="1:24" s="92" customFormat="1" ht="12">
      <c r="A188" s="247"/>
      <c r="B188" s="250" t="s">
        <v>217</v>
      </c>
      <c r="C188" s="247" t="s">
        <v>268</v>
      </c>
      <c r="D188" s="247" t="s">
        <v>264</v>
      </c>
      <c r="E188" s="81" t="s">
        <v>404</v>
      </c>
      <c r="F188" s="247" t="s">
        <v>264</v>
      </c>
      <c r="G188" s="247" t="s">
        <v>264</v>
      </c>
      <c r="H188" s="247" t="s">
        <v>264</v>
      </c>
      <c r="I188" s="247" t="s">
        <v>264</v>
      </c>
      <c r="J188" s="247" t="s">
        <v>264</v>
      </c>
      <c r="K188" s="247" t="s">
        <v>264</v>
      </c>
      <c r="L188" s="247" t="s">
        <v>264</v>
      </c>
      <c r="M188" s="247">
        <v>100</v>
      </c>
      <c r="N188" s="247">
        <v>100</v>
      </c>
      <c r="O188" s="247">
        <v>100</v>
      </c>
      <c r="P188" s="247">
        <v>100</v>
      </c>
      <c r="Q188" s="180">
        <v>100</v>
      </c>
      <c r="R188" s="180">
        <v>100</v>
      </c>
      <c r="S188" s="180">
        <v>100</v>
      </c>
      <c r="T188" s="180">
        <v>100</v>
      </c>
      <c r="U188" s="180">
        <v>100</v>
      </c>
      <c r="V188" s="180">
        <v>100</v>
      </c>
      <c r="W188" s="180" t="s">
        <v>264</v>
      </c>
      <c r="X188" s="246"/>
    </row>
    <row r="189" spans="1:24" s="92" customFormat="1" ht="24">
      <c r="A189" s="248"/>
      <c r="B189" s="251"/>
      <c r="C189" s="248"/>
      <c r="D189" s="248"/>
      <c r="E189" s="83" t="s">
        <v>354</v>
      </c>
      <c r="F189" s="248"/>
      <c r="G189" s="248"/>
      <c r="H189" s="248"/>
      <c r="I189" s="248"/>
      <c r="J189" s="248"/>
      <c r="K189" s="248"/>
      <c r="L189" s="248"/>
      <c r="M189" s="248"/>
      <c r="N189" s="248"/>
      <c r="O189" s="248"/>
      <c r="P189" s="248"/>
      <c r="Q189" s="181"/>
      <c r="R189" s="181"/>
      <c r="S189" s="181"/>
      <c r="T189" s="181"/>
      <c r="U189" s="181"/>
      <c r="V189" s="235"/>
      <c r="W189" s="181"/>
      <c r="X189" s="246"/>
    </row>
    <row r="190" spans="1:24" s="92" customFormat="1" ht="24">
      <c r="A190" s="249"/>
      <c r="B190" s="252"/>
      <c r="C190" s="249"/>
      <c r="D190" s="249"/>
      <c r="E190" s="84" t="s">
        <v>202</v>
      </c>
      <c r="F190" s="249"/>
      <c r="G190" s="249"/>
      <c r="H190" s="249"/>
      <c r="I190" s="249"/>
      <c r="J190" s="249"/>
      <c r="K190" s="249"/>
      <c r="L190" s="249"/>
      <c r="M190" s="249"/>
      <c r="N190" s="249"/>
      <c r="O190" s="249"/>
      <c r="P190" s="249"/>
      <c r="Q190" s="182"/>
      <c r="R190" s="182"/>
      <c r="S190" s="182"/>
      <c r="T190" s="182"/>
      <c r="U190" s="182"/>
      <c r="V190" s="236"/>
      <c r="W190" s="182"/>
      <c r="X190" s="246"/>
    </row>
    <row r="191" spans="1:24" s="92" customFormat="1" ht="12">
      <c r="A191" s="247"/>
      <c r="B191" s="250" t="s">
        <v>97</v>
      </c>
      <c r="C191" s="247" t="s">
        <v>268</v>
      </c>
      <c r="D191" s="247" t="s">
        <v>264</v>
      </c>
      <c r="E191" s="81" t="s">
        <v>404</v>
      </c>
      <c r="F191" s="247" t="s">
        <v>264</v>
      </c>
      <c r="G191" s="247" t="s">
        <v>264</v>
      </c>
      <c r="H191" s="247" t="s">
        <v>264</v>
      </c>
      <c r="I191" s="247" t="s">
        <v>264</v>
      </c>
      <c r="J191" s="247" t="s">
        <v>264</v>
      </c>
      <c r="K191" s="247" t="s">
        <v>264</v>
      </c>
      <c r="L191" s="247" t="s">
        <v>264</v>
      </c>
      <c r="M191" s="247">
        <v>90</v>
      </c>
      <c r="N191" s="247">
        <v>90</v>
      </c>
      <c r="O191" s="247">
        <v>95</v>
      </c>
      <c r="P191" s="247">
        <v>95</v>
      </c>
      <c r="Q191" s="180">
        <v>95</v>
      </c>
      <c r="R191" s="180">
        <v>95</v>
      </c>
      <c r="S191" s="180">
        <v>95</v>
      </c>
      <c r="T191" s="180">
        <v>95</v>
      </c>
      <c r="U191" s="180">
        <v>95</v>
      </c>
      <c r="V191" s="180">
        <v>95</v>
      </c>
      <c r="W191" s="180" t="s">
        <v>264</v>
      </c>
      <c r="X191" s="246"/>
    </row>
    <row r="192" spans="1:24" s="92" customFormat="1" ht="36">
      <c r="A192" s="248"/>
      <c r="B192" s="251"/>
      <c r="C192" s="248"/>
      <c r="D192" s="248"/>
      <c r="E192" s="83" t="s">
        <v>355</v>
      </c>
      <c r="F192" s="248"/>
      <c r="G192" s="248"/>
      <c r="H192" s="248"/>
      <c r="I192" s="248"/>
      <c r="J192" s="248"/>
      <c r="K192" s="248"/>
      <c r="L192" s="248"/>
      <c r="M192" s="248"/>
      <c r="N192" s="248"/>
      <c r="O192" s="248"/>
      <c r="P192" s="248"/>
      <c r="Q192" s="181"/>
      <c r="R192" s="181"/>
      <c r="S192" s="181"/>
      <c r="T192" s="181"/>
      <c r="U192" s="181"/>
      <c r="V192" s="235"/>
      <c r="W192" s="181"/>
      <c r="X192" s="246"/>
    </row>
    <row r="193" spans="1:24" s="92" customFormat="1" ht="24">
      <c r="A193" s="249"/>
      <c r="B193" s="252"/>
      <c r="C193" s="249"/>
      <c r="D193" s="249"/>
      <c r="E193" s="83" t="s">
        <v>204</v>
      </c>
      <c r="F193" s="249"/>
      <c r="G193" s="249"/>
      <c r="H193" s="249"/>
      <c r="I193" s="249"/>
      <c r="J193" s="249"/>
      <c r="K193" s="249"/>
      <c r="L193" s="249"/>
      <c r="M193" s="249"/>
      <c r="N193" s="249"/>
      <c r="O193" s="249"/>
      <c r="P193" s="249"/>
      <c r="Q193" s="182"/>
      <c r="R193" s="182"/>
      <c r="S193" s="182"/>
      <c r="T193" s="182"/>
      <c r="U193" s="182"/>
      <c r="V193" s="236"/>
      <c r="W193" s="182"/>
      <c r="X193" s="246"/>
    </row>
    <row r="194" spans="1:24" ht="12" customHeight="1">
      <c r="A194" s="247"/>
      <c r="B194" s="253" t="s">
        <v>303</v>
      </c>
      <c r="C194" s="264" t="s">
        <v>268</v>
      </c>
      <c r="D194" s="264" t="s">
        <v>264</v>
      </c>
      <c r="E194" s="106" t="s">
        <v>406</v>
      </c>
      <c r="F194" s="247" t="s">
        <v>264</v>
      </c>
      <c r="G194" s="247" t="s">
        <v>264</v>
      </c>
      <c r="H194" s="247" t="s">
        <v>264</v>
      </c>
      <c r="I194" s="247" t="s">
        <v>264</v>
      </c>
      <c r="J194" s="247" t="s">
        <v>264</v>
      </c>
      <c r="K194" s="261">
        <v>39</v>
      </c>
      <c r="L194" s="261">
        <v>40</v>
      </c>
      <c r="M194" s="261">
        <v>40</v>
      </c>
      <c r="N194" s="261">
        <v>40</v>
      </c>
      <c r="O194" s="261">
        <v>40</v>
      </c>
      <c r="P194" s="261">
        <v>40</v>
      </c>
      <c r="Q194" s="177">
        <v>40</v>
      </c>
      <c r="R194" s="232">
        <v>80</v>
      </c>
      <c r="S194" s="232">
        <v>85</v>
      </c>
      <c r="T194" s="232">
        <v>90</v>
      </c>
      <c r="U194" s="232">
        <v>95</v>
      </c>
      <c r="V194" s="177">
        <v>100</v>
      </c>
      <c r="W194" s="177" t="s">
        <v>264</v>
      </c>
      <c r="X194" s="313"/>
    </row>
    <row r="195" spans="1:24" ht="60">
      <c r="A195" s="248"/>
      <c r="B195" s="254"/>
      <c r="C195" s="265"/>
      <c r="D195" s="265"/>
      <c r="E195" s="108" t="s">
        <v>374</v>
      </c>
      <c r="F195" s="248"/>
      <c r="G195" s="248"/>
      <c r="H195" s="248"/>
      <c r="I195" s="248"/>
      <c r="J195" s="248"/>
      <c r="K195" s="262"/>
      <c r="L195" s="262"/>
      <c r="M195" s="262"/>
      <c r="N195" s="262"/>
      <c r="O195" s="262"/>
      <c r="P195" s="262"/>
      <c r="Q195" s="178"/>
      <c r="R195" s="233"/>
      <c r="S195" s="233"/>
      <c r="T195" s="233"/>
      <c r="U195" s="233"/>
      <c r="V195" s="178"/>
      <c r="W195" s="178"/>
      <c r="X195" s="313"/>
    </row>
    <row r="196" spans="1:24" ht="99" customHeight="1">
      <c r="A196" s="249"/>
      <c r="B196" s="255"/>
      <c r="C196" s="266"/>
      <c r="D196" s="266"/>
      <c r="E196" s="108" t="s">
        <v>375</v>
      </c>
      <c r="F196" s="249"/>
      <c r="G196" s="249"/>
      <c r="H196" s="249"/>
      <c r="I196" s="249"/>
      <c r="J196" s="249"/>
      <c r="K196" s="263"/>
      <c r="L196" s="263"/>
      <c r="M196" s="263"/>
      <c r="N196" s="263"/>
      <c r="O196" s="263"/>
      <c r="P196" s="263"/>
      <c r="Q196" s="179"/>
      <c r="R196" s="234"/>
      <c r="S196" s="234"/>
      <c r="T196" s="234"/>
      <c r="U196" s="234"/>
      <c r="V196" s="179"/>
      <c r="W196" s="179"/>
      <c r="X196" s="313"/>
    </row>
    <row r="197" spans="1:24" s="116" customFormat="1" ht="12" customHeight="1">
      <c r="A197" s="256"/>
      <c r="B197" s="253" t="s">
        <v>384</v>
      </c>
      <c r="C197" s="108" t="s">
        <v>268</v>
      </c>
      <c r="D197" s="114" t="s">
        <v>2</v>
      </c>
      <c r="E197" s="106" t="s">
        <v>407</v>
      </c>
      <c r="F197" s="247"/>
      <c r="G197" s="115"/>
      <c r="H197" s="115"/>
      <c r="I197" s="115"/>
      <c r="J197" s="115"/>
      <c r="K197" s="247" t="s">
        <v>264</v>
      </c>
      <c r="L197" s="247" t="s">
        <v>264</v>
      </c>
      <c r="M197" s="247" t="s">
        <v>264</v>
      </c>
      <c r="N197" s="247" t="s">
        <v>264</v>
      </c>
      <c r="O197" s="247" t="s">
        <v>264</v>
      </c>
      <c r="P197" s="247" t="s">
        <v>264</v>
      </c>
      <c r="Q197" s="177">
        <v>80</v>
      </c>
      <c r="R197" s="232">
        <v>80</v>
      </c>
      <c r="S197" s="177">
        <v>80</v>
      </c>
      <c r="T197" s="177">
        <v>80</v>
      </c>
      <c r="U197" s="177">
        <v>80</v>
      </c>
      <c r="V197" s="177">
        <v>80</v>
      </c>
      <c r="W197" s="177" t="s">
        <v>264</v>
      </c>
      <c r="X197" s="314"/>
    </row>
    <row r="198" spans="1:24" s="116" customFormat="1" ht="36">
      <c r="A198" s="257"/>
      <c r="B198" s="254"/>
      <c r="C198" s="108"/>
      <c r="D198" s="114"/>
      <c r="E198" s="108" t="s">
        <v>383</v>
      </c>
      <c r="F198" s="248"/>
      <c r="G198" s="115"/>
      <c r="H198" s="115"/>
      <c r="I198" s="115"/>
      <c r="J198" s="115"/>
      <c r="K198" s="248"/>
      <c r="L198" s="248"/>
      <c r="M198" s="248"/>
      <c r="N198" s="248"/>
      <c r="O198" s="248"/>
      <c r="P198" s="248"/>
      <c r="Q198" s="178"/>
      <c r="R198" s="233"/>
      <c r="S198" s="178"/>
      <c r="T198" s="178"/>
      <c r="U198" s="178"/>
      <c r="V198" s="178"/>
      <c r="W198" s="178"/>
      <c r="X198" s="314"/>
    </row>
    <row r="199" spans="1:24" s="116" customFormat="1" ht="41.25" customHeight="1">
      <c r="A199" s="258"/>
      <c r="B199" s="255"/>
      <c r="C199" s="108"/>
      <c r="D199" s="114"/>
      <c r="E199" s="109" t="s">
        <v>304</v>
      </c>
      <c r="F199" s="249"/>
      <c r="G199" s="115"/>
      <c r="H199" s="115"/>
      <c r="I199" s="115"/>
      <c r="J199" s="115"/>
      <c r="K199" s="249"/>
      <c r="L199" s="249"/>
      <c r="M199" s="249"/>
      <c r="N199" s="249"/>
      <c r="O199" s="249"/>
      <c r="P199" s="249"/>
      <c r="Q199" s="179"/>
      <c r="R199" s="234"/>
      <c r="S199" s="179"/>
      <c r="T199" s="179"/>
      <c r="U199" s="179"/>
      <c r="V199" s="179"/>
      <c r="W199" s="179"/>
      <c r="X199" s="314"/>
    </row>
    <row r="200" spans="1:24" ht="12" customHeight="1">
      <c r="A200" s="247"/>
      <c r="B200" s="284" t="s">
        <v>385</v>
      </c>
      <c r="C200" s="264" t="s">
        <v>268</v>
      </c>
      <c r="D200" s="264" t="s">
        <v>264</v>
      </c>
      <c r="E200" s="108" t="s">
        <v>392</v>
      </c>
      <c r="F200" s="247" t="s">
        <v>264</v>
      </c>
      <c r="G200" s="247" t="s">
        <v>264</v>
      </c>
      <c r="H200" s="247" t="s">
        <v>264</v>
      </c>
      <c r="I200" s="247" t="s">
        <v>264</v>
      </c>
      <c r="J200" s="247" t="s">
        <v>264</v>
      </c>
      <c r="K200" s="261">
        <v>80</v>
      </c>
      <c r="L200" s="261">
        <v>80</v>
      </c>
      <c r="M200" s="261">
        <v>80</v>
      </c>
      <c r="N200" s="261">
        <v>80</v>
      </c>
      <c r="O200" s="261">
        <v>80</v>
      </c>
      <c r="P200" s="261">
        <v>80</v>
      </c>
      <c r="Q200" s="177">
        <v>80</v>
      </c>
      <c r="R200" s="232">
        <v>80</v>
      </c>
      <c r="S200" s="177">
        <v>80</v>
      </c>
      <c r="T200" s="177">
        <v>80</v>
      </c>
      <c r="U200" s="177">
        <v>80</v>
      </c>
      <c r="V200" s="177">
        <v>80</v>
      </c>
      <c r="W200" s="177" t="s">
        <v>264</v>
      </c>
      <c r="X200" s="313"/>
    </row>
    <row r="201" spans="1:24" ht="36">
      <c r="A201" s="248"/>
      <c r="B201" s="285"/>
      <c r="C201" s="265"/>
      <c r="D201" s="265"/>
      <c r="E201" s="108" t="s">
        <v>356</v>
      </c>
      <c r="F201" s="248"/>
      <c r="G201" s="248"/>
      <c r="H201" s="248"/>
      <c r="I201" s="248"/>
      <c r="J201" s="248"/>
      <c r="K201" s="262"/>
      <c r="L201" s="262"/>
      <c r="M201" s="262"/>
      <c r="N201" s="262"/>
      <c r="O201" s="262"/>
      <c r="P201" s="262"/>
      <c r="Q201" s="178"/>
      <c r="R201" s="233"/>
      <c r="S201" s="178"/>
      <c r="T201" s="178"/>
      <c r="U201" s="178"/>
      <c r="V201" s="178"/>
      <c r="W201" s="178"/>
      <c r="X201" s="313"/>
    </row>
    <row r="202" spans="1:24" ht="52.5" customHeight="1">
      <c r="A202" s="249"/>
      <c r="B202" s="286"/>
      <c r="C202" s="266"/>
      <c r="D202" s="266"/>
      <c r="E202" s="108" t="s">
        <v>1</v>
      </c>
      <c r="F202" s="249"/>
      <c r="G202" s="249"/>
      <c r="H202" s="249"/>
      <c r="I202" s="249"/>
      <c r="J202" s="249"/>
      <c r="K202" s="263"/>
      <c r="L202" s="263"/>
      <c r="M202" s="263"/>
      <c r="N202" s="263"/>
      <c r="O202" s="263"/>
      <c r="P202" s="263"/>
      <c r="Q202" s="179"/>
      <c r="R202" s="234"/>
      <c r="S202" s="179"/>
      <c r="T202" s="179"/>
      <c r="U202" s="179"/>
      <c r="V202" s="179"/>
      <c r="W202" s="179"/>
      <c r="X202" s="313"/>
    </row>
    <row r="203" spans="1:24" ht="12">
      <c r="A203" s="247"/>
      <c r="B203" s="267" t="s">
        <v>164</v>
      </c>
      <c r="C203" s="247" t="s">
        <v>268</v>
      </c>
      <c r="D203" s="247" t="s">
        <v>264</v>
      </c>
      <c r="E203" s="81" t="s">
        <v>408</v>
      </c>
      <c r="F203" s="247" t="s">
        <v>264</v>
      </c>
      <c r="G203" s="247" t="s">
        <v>264</v>
      </c>
      <c r="H203" s="247" t="s">
        <v>264</v>
      </c>
      <c r="I203" s="247" t="s">
        <v>264</v>
      </c>
      <c r="J203" s="247" t="s">
        <v>264</v>
      </c>
      <c r="K203" s="261">
        <v>100</v>
      </c>
      <c r="L203" s="261">
        <v>100</v>
      </c>
      <c r="M203" s="261">
        <v>100</v>
      </c>
      <c r="N203" s="261">
        <v>100</v>
      </c>
      <c r="O203" s="261">
        <v>100</v>
      </c>
      <c r="P203" s="261">
        <v>100</v>
      </c>
      <c r="Q203" s="177">
        <v>100</v>
      </c>
      <c r="R203" s="177">
        <v>100</v>
      </c>
      <c r="S203" s="177">
        <v>100</v>
      </c>
      <c r="T203" s="177">
        <v>100</v>
      </c>
      <c r="U203" s="177">
        <v>100</v>
      </c>
      <c r="V203" s="177">
        <v>100</v>
      </c>
      <c r="W203" s="180" t="s">
        <v>264</v>
      </c>
      <c r="X203" s="239"/>
    </row>
    <row r="204" spans="1:24" ht="60">
      <c r="A204" s="248"/>
      <c r="B204" s="268"/>
      <c r="C204" s="248"/>
      <c r="D204" s="248"/>
      <c r="E204" s="83" t="s">
        <v>357</v>
      </c>
      <c r="F204" s="248"/>
      <c r="G204" s="248"/>
      <c r="H204" s="248"/>
      <c r="I204" s="248"/>
      <c r="J204" s="248"/>
      <c r="K204" s="262"/>
      <c r="L204" s="262"/>
      <c r="M204" s="262"/>
      <c r="N204" s="262"/>
      <c r="O204" s="262"/>
      <c r="P204" s="262"/>
      <c r="Q204" s="178"/>
      <c r="R204" s="178"/>
      <c r="S204" s="178"/>
      <c r="T204" s="178"/>
      <c r="U204" s="178"/>
      <c r="V204" s="237"/>
      <c r="W204" s="181"/>
      <c r="X204" s="239"/>
    </row>
    <row r="205" spans="1:24" ht="55.5" customHeight="1">
      <c r="A205" s="249"/>
      <c r="B205" s="269"/>
      <c r="C205" s="249"/>
      <c r="D205" s="249"/>
      <c r="E205" s="83" t="s">
        <v>63</v>
      </c>
      <c r="F205" s="249"/>
      <c r="G205" s="249"/>
      <c r="H205" s="249"/>
      <c r="I205" s="249"/>
      <c r="J205" s="249"/>
      <c r="K205" s="263"/>
      <c r="L205" s="263"/>
      <c r="M205" s="263"/>
      <c r="N205" s="263"/>
      <c r="O205" s="263"/>
      <c r="P205" s="263"/>
      <c r="Q205" s="179"/>
      <c r="R205" s="179"/>
      <c r="S205" s="179"/>
      <c r="T205" s="179"/>
      <c r="U205" s="179"/>
      <c r="V205" s="238"/>
      <c r="W205" s="182"/>
      <c r="X205" s="239"/>
    </row>
    <row r="206" spans="1:24" ht="12" customHeight="1">
      <c r="A206" s="247"/>
      <c r="B206" s="267" t="s">
        <v>4</v>
      </c>
      <c r="C206" s="247" t="s">
        <v>268</v>
      </c>
      <c r="D206" s="247" t="s">
        <v>264</v>
      </c>
      <c r="E206" s="81" t="s">
        <v>406</v>
      </c>
      <c r="F206" s="247" t="s">
        <v>264</v>
      </c>
      <c r="G206" s="247" t="s">
        <v>264</v>
      </c>
      <c r="H206" s="247" t="s">
        <v>264</v>
      </c>
      <c r="I206" s="247" t="s">
        <v>264</v>
      </c>
      <c r="J206" s="247" t="s">
        <v>264</v>
      </c>
      <c r="K206" s="247" t="s">
        <v>264</v>
      </c>
      <c r="L206" s="247" t="s">
        <v>264</v>
      </c>
      <c r="M206" s="247" t="s">
        <v>264</v>
      </c>
      <c r="N206" s="247" t="s">
        <v>264</v>
      </c>
      <c r="O206" s="247" t="s">
        <v>264</v>
      </c>
      <c r="P206" s="247">
        <v>85</v>
      </c>
      <c r="Q206" s="180">
        <v>90</v>
      </c>
      <c r="R206" s="180">
        <v>75</v>
      </c>
      <c r="S206" s="180">
        <v>80</v>
      </c>
      <c r="T206" s="180">
        <v>85</v>
      </c>
      <c r="U206" s="180">
        <v>90</v>
      </c>
      <c r="V206" s="139">
        <v>90</v>
      </c>
      <c r="W206" s="180" t="s">
        <v>264</v>
      </c>
      <c r="X206" s="319"/>
    </row>
    <row r="207" spans="1:24" ht="36">
      <c r="A207" s="248"/>
      <c r="B207" s="268"/>
      <c r="C207" s="248"/>
      <c r="D207" s="248"/>
      <c r="E207" s="83" t="s">
        <v>358</v>
      </c>
      <c r="F207" s="248"/>
      <c r="G207" s="248"/>
      <c r="H207" s="248"/>
      <c r="I207" s="248"/>
      <c r="J207" s="248"/>
      <c r="K207" s="248"/>
      <c r="L207" s="248"/>
      <c r="M207" s="248"/>
      <c r="N207" s="248"/>
      <c r="O207" s="248"/>
      <c r="P207" s="248"/>
      <c r="Q207" s="181"/>
      <c r="R207" s="181"/>
      <c r="S207" s="181"/>
      <c r="T207" s="181"/>
      <c r="U207" s="181"/>
      <c r="V207" s="140"/>
      <c r="W207" s="181"/>
      <c r="X207" s="319"/>
    </row>
    <row r="208" spans="1:24" ht="48">
      <c r="A208" s="249"/>
      <c r="B208" s="269"/>
      <c r="C208" s="249"/>
      <c r="D208" s="249"/>
      <c r="E208" s="84" t="s">
        <v>295</v>
      </c>
      <c r="F208" s="249"/>
      <c r="G208" s="249"/>
      <c r="H208" s="249"/>
      <c r="I208" s="249"/>
      <c r="J208" s="249"/>
      <c r="K208" s="249"/>
      <c r="L208" s="249"/>
      <c r="M208" s="249"/>
      <c r="N208" s="249"/>
      <c r="O208" s="249"/>
      <c r="P208" s="249"/>
      <c r="Q208" s="182"/>
      <c r="R208" s="182"/>
      <c r="S208" s="182"/>
      <c r="T208" s="182"/>
      <c r="U208" s="182"/>
      <c r="V208" s="141"/>
      <c r="W208" s="182"/>
      <c r="X208" s="319"/>
    </row>
    <row r="209" spans="1:24" s="170" customFormat="1" ht="12" customHeight="1">
      <c r="A209" s="180"/>
      <c r="B209" s="305" t="s">
        <v>369</v>
      </c>
      <c r="C209" s="180" t="s">
        <v>268</v>
      </c>
      <c r="D209" s="180" t="s">
        <v>264</v>
      </c>
      <c r="E209" s="173" t="s">
        <v>409</v>
      </c>
      <c r="F209" s="180" t="s">
        <v>2</v>
      </c>
      <c r="G209" s="180" t="s">
        <v>2</v>
      </c>
      <c r="H209" s="180" t="s">
        <v>2</v>
      </c>
      <c r="I209" s="180" t="s">
        <v>2</v>
      </c>
      <c r="J209" s="180" t="s">
        <v>2</v>
      </c>
      <c r="K209" s="180" t="s">
        <v>2</v>
      </c>
      <c r="L209" s="180" t="s">
        <v>2</v>
      </c>
      <c r="M209" s="180" t="s">
        <v>2</v>
      </c>
      <c r="N209" s="180" t="s">
        <v>2</v>
      </c>
      <c r="O209" s="180" t="s">
        <v>2</v>
      </c>
      <c r="P209" s="180" t="s">
        <v>2</v>
      </c>
      <c r="Q209" s="180">
        <v>0</v>
      </c>
      <c r="R209" s="180">
        <v>25</v>
      </c>
      <c r="S209" s="180">
        <v>50</v>
      </c>
      <c r="T209" s="180">
        <v>100</v>
      </c>
      <c r="U209" s="180">
        <v>100</v>
      </c>
      <c r="V209" s="167">
        <v>100</v>
      </c>
      <c r="W209" s="180" t="s">
        <v>264</v>
      </c>
      <c r="X209" s="317"/>
    </row>
    <row r="210" spans="1:24" s="170" customFormat="1" ht="48">
      <c r="A210" s="181"/>
      <c r="B210" s="306"/>
      <c r="C210" s="181"/>
      <c r="D210" s="181"/>
      <c r="E210" s="174" t="s">
        <v>416</v>
      </c>
      <c r="F210" s="181"/>
      <c r="G210" s="181"/>
      <c r="H210" s="181"/>
      <c r="I210" s="181"/>
      <c r="J210" s="181"/>
      <c r="K210" s="181"/>
      <c r="L210" s="181"/>
      <c r="M210" s="181"/>
      <c r="N210" s="181"/>
      <c r="O210" s="181"/>
      <c r="P210" s="181"/>
      <c r="Q210" s="181"/>
      <c r="R210" s="181"/>
      <c r="S210" s="181"/>
      <c r="T210" s="181"/>
      <c r="U210" s="181"/>
      <c r="V210" s="168"/>
      <c r="W210" s="181"/>
      <c r="X210" s="318"/>
    </row>
    <row r="211" spans="1:24" s="170" customFormat="1" ht="27.75" customHeight="1">
      <c r="A211" s="182"/>
      <c r="B211" s="307"/>
      <c r="C211" s="182"/>
      <c r="D211" s="182"/>
      <c r="E211" s="175" t="s">
        <v>417</v>
      </c>
      <c r="F211" s="182"/>
      <c r="G211" s="182"/>
      <c r="H211" s="182"/>
      <c r="I211" s="182"/>
      <c r="J211" s="182"/>
      <c r="K211" s="182"/>
      <c r="L211" s="182"/>
      <c r="M211" s="182"/>
      <c r="N211" s="182"/>
      <c r="O211" s="182"/>
      <c r="P211" s="182"/>
      <c r="Q211" s="182"/>
      <c r="R211" s="182"/>
      <c r="S211" s="182"/>
      <c r="T211" s="182"/>
      <c r="U211" s="182"/>
      <c r="V211" s="169"/>
      <c r="W211" s="182"/>
      <c r="X211" s="318"/>
    </row>
    <row r="212" spans="1:24" ht="36">
      <c r="A212" s="70" t="s">
        <v>371</v>
      </c>
      <c r="B212" s="117" t="s">
        <v>389</v>
      </c>
      <c r="C212" s="70" t="s">
        <v>266</v>
      </c>
      <c r="D212" s="70" t="s">
        <v>264</v>
      </c>
      <c r="E212" s="84" t="s">
        <v>264</v>
      </c>
      <c r="F212" s="70" t="s">
        <v>264</v>
      </c>
      <c r="G212" s="70" t="s">
        <v>212</v>
      </c>
      <c r="H212" s="70" t="s">
        <v>264</v>
      </c>
      <c r="I212" s="70" t="s">
        <v>264</v>
      </c>
      <c r="J212" s="70" t="s">
        <v>264</v>
      </c>
      <c r="K212" s="70" t="s">
        <v>264</v>
      </c>
      <c r="L212" s="70" t="s">
        <v>264</v>
      </c>
      <c r="M212" s="70" t="s">
        <v>264</v>
      </c>
      <c r="N212" s="70" t="s">
        <v>264</v>
      </c>
      <c r="O212" s="118">
        <v>127.91</v>
      </c>
      <c r="P212" s="118">
        <f>P213+P214</f>
        <v>0</v>
      </c>
      <c r="Q212" s="151">
        <f>Q213+Q214</f>
        <v>0</v>
      </c>
      <c r="R212" s="151">
        <f>R213+R214</f>
        <v>0</v>
      </c>
      <c r="S212" s="150">
        <f>SUM(S213:S215)</f>
        <v>0</v>
      </c>
      <c r="T212" s="150">
        <f>SUM(T213:T215)</f>
        <v>0</v>
      </c>
      <c r="U212" s="150">
        <f>SUM(U213:U215)</f>
        <v>0</v>
      </c>
      <c r="V212" s="150">
        <f>SUM(V213:V215)</f>
        <v>0</v>
      </c>
      <c r="W212" s="152">
        <f>W213+W214+W215</f>
        <v>127.91000000000001</v>
      </c>
      <c r="X212" s="319"/>
    </row>
    <row r="213" spans="1:24" ht="15" customHeight="1">
      <c r="A213" s="70"/>
      <c r="B213" s="117" t="s">
        <v>184</v>
      </c>
      <c r="C213" s="70" t="s">
        <v>317</v>
      </c>
      <c r="D213" s="70" t="s">
        <v>264</v>
      </c>
      <c r="E213" s="70" t="s">
        <v>264</v>
      </c>
      <c r="F213" s="70" t="s">
        <v>264</v>
      </c>
      <c r="G213" s="70" t="s">
        <v>186</v>
      </c>
      <c r="H213" s="90" t="s">
        <v>79</v>
      </c>
      <c r="I213" s="70" t="s">
        <v>188</v>
      </c>
      <c r="J213" s="70">
        <v>521</v>
      </c>
      <c r="K213" s="70" t="s">
        <v>264</v>
      </c>
      <c r="L213" s="70" t="s">
        <v>264</v>
      </c>
      <c r="M213" s="70" t="s">
        <v>264</v>
      </c>
      <c r="N213" s="70" t="s">
        <v>264</v>
      </c>
      <c r="O213" s="118">
        <v>119.5</v>
      </c>
      <c r="P213" s="74">
        <v>0</v>
      </c>
      <c r="Q213" s="153">
        <v>0</v>
      </c>
      <c r="R213" s="153">
        <v>0</v>
      </c>
      <c r="S213" s="152">
        <v>0</v>
      </c>
      <c r="T213" s="152">
        <v>0</v>
      </c>
      <c r="U213" s="152">
        <v>0</v>
      </c>
      <c r="V213" s="152">
        <v>0</v>
      </c>
      <c r="W213" s="152">
        <f>SUM(O213:V213)</f>
        <v>119.5</v>
      </c>
      <c r="X213" s="319"/>
    </row>
    <row r="214" spans="1:24" ht="12">
      <c r="A214" s="70"/>
      <c r="B214" s="117" t="s">
        <v>185</v>
      </c>
      <c r="C214" s="70" t="s">
        <v>266</v>
      </c>
      <c r="D214" s="70" t="s">
        <v>264</v>
      </c>
      <c r="E214" s="70" t="s">
        <v>264</v>
      </c>
      <c r="F214" s="70" t="s">
        <v>264</v>
      </c>
      <c r="G214" s="70" t="s">
        <v>212</v>
      </c>
      <c r="H214" s="90" t="s">
        <v>79</v>
      </c>
      <c r="I214" s="70" t="s">
        <v>188</v>
      </c>
      <c r="J214" s="70">
        <v>521</v>
      </c>
      <c r="K214" s="70" t="s">
        <v>264</v>
      </c>
      <c r="L214" s="70" t="s">
        <v>264</v>
      </c>
      <c r="M214" s="70" t="s">
        <v>264</v>
      </c>
      <c r="N214" s="70" t="s">
        <v>264</v>
      </c>
      <c r="O214" s="118">
        <v>7.65</v>
      </c>
      <c r="P214" s="74">
        <v>0</v>
      </c>
      <c r="Q214" s="153">
        <v>0</v>
      </c>
      <c r="R214" s="153">
        <v>0</v>
      </c>
      <c r="S214" s="152">
        <v>0</v>
      </c>
      <c r="T214" s="152">
        <v>0</v>
      </c>
      <c r="U214" s="152">
        <v>0</v>
      </c>
      <c r="V214" s="152">
        <v>0</v>
      </c>
      <c r="W214" s="152">
        <f>SUM(O214:V214)</f>
        <v>7.65</v>
      </c>
      <c r="X214" s="319"/>
    </row>
    <row r="215" spans="1:24" ht="48">
      <c r="A215" s="70"/>
      <c r="B215" s="117" t="s">
        <v>187</v>
      </c>
      <c r="C215" s="70" t="s">
        <v>266</v>
      </c>
      <c r="D215" s="70" t="s">
        <v>264</v>
      </c>
      <c r="E215" s="81" t="s">
        <v>264</v>
      </c>
      <c r="F215" s="70" t="s">
        <v>264</v>
      </c>
      <c r="G215" s="70" t="s">
        <v>189</v>
      </c>
      <c r="H215" s="90" t="s">
        <v>264</v>
      </c>
      <c r="I215" s="70" t="s">
        <v>264</v>
      </c>
      <c r="J215" s="70" t="s">
        <v>264</v>
      </c>
      <c r="K215" s="70" t="s">
        <v>264</v>
      </c>
      <c r="L215" s="70" t="s">
        <v>264</v>
      </c>
      <c r="M215" s="70" t="s">
        <v>264</v>
      </c>
      <c r="N215" s="70" t="s">
        <v>264</v>
      </c>
      <c r="O215" s="118">
        <v>0.76</v>
      </c>
      <c r="P215" s="74">
        <v>0</v>
      </c>
      <c r="Q215" s="153">
        <v>0</v>
      </c>
      <c r="R215" s="153">
        <v>0</v>
      </c>
      <c r="S215" s="152">
        <v>0</v>
      </c>
      <c r="T215" s="152">
        <v>0</v>
      </c>
      <c r="U215" s="152">
        <v>0</v>
      </c>
      <c r="V215" s="152">
        <v>0</v>
      </c>
      <c r="W215" s="152">
        <f>SUM(O215:V215)</f>
        <v>0.76</v>
      </c>
      <c r="X215" s="319"/>
    </row>
    <row r="216" spans="1:24" ht="12" customHeight="1">
      <c r="A216" s="247"/>
      <c r="B216" s="259" t="s">
        <v>183</v>
      </c>
      <c r="C216" s="247" t="s">
        <v>268</v>
      </c>
      <c r="D216" s="247"/>
      <c r="E216" s="81" t="s">
        <v>392</v>
      </c>
      <c r="F216" s="247" t="s">
        <v>264</v>
      </c>
      <c r="G216" s="247" t="s">
        <v>264</v>
      </c>
      <c r="H216" s="247" t="s">
        <v>264</v>
      </c>
      <c r="I216" s="247" t="s">
        <v>264</v>
      </c>
      <c r="J216" s="247" t="s">
        <v>264</v>
      </c>
      <c r="K216" s="247" t="s">
        <v>264</v>
      </c>
      <c r="L216" s="247" t="s">
        <v>264</v>
      </c>
      <c r="M216" s="247" t="s">
        <v>264</v>
      </c>
      <c r="N216" s="247" t="s">
        <v>264</v>
      </c>
      <c r="O216" s="261">
        <v>55</v>
      </c>
      <c r="P216" s="247" t="s">
        <v>264</v>
      </c>
      <c r="Q216" s="180" t="s">
        <v>264</v>
      </c>
      <c r="R216" s="180" t="s">
        <v>264</v>
      </c>
      <c r="S216" s="180" t="s">
        <v>264</v>
      </c>
      <c r="T216" s="180" t="s">
        <v>264</v>
      </c>
      <c r="U216" s="180" t="s">
        <v>264</v>
      </c>
      <c r="V216" s="180" t="s">
        <v>264</v>
      </c>
      <c r="W216" s="180" t="s">
        <v>264</v>
      </c>
      <c r="X216" s="319"/>
    </row>
    <row r="217" spans="1:24" ht="60">
      <c r="A217" s="248"/>
      <c r="B217" s="260"/>
      <c r="C217" s="248"/>
      <c r="D217" s="248"/>
      <c r="E217" s="101" t="s">
        <v>359</v>
      </c>
      <c r="F217" s="248"/>
      <c r="G217" s="248"/>
      <c r="H217" s="248"/>
      <c r="I217" s="248"/>
      <c r="J217" s="248"/>
      <c r="K217" s="248"/>
      <c r="L217" s="248"/>
      <c r="M217" s="248"/>
      <c r="N217" s="248"/>
      <c r="O217" s="262" t="s">
        <v>264</v>
      </c>
      <c r="P217" s="248"/>
      <c r="Q217" s="181"/>
      <c r="R217" s="181"/>
      <c r="S217" s="181"/>
      <c r="T217" s="181"/>
      <c r="U217" s="181"/>
      <c r="V217" s="181"/>
      <c r="W217" s="181"/>
      <c r="X217" s="319"/>
    </row>
    <row r="218" spans="1:24" ht="38.25" customHeight="1">
      <c r="A218" s="249"/>
      <c r="B218" s="227"/>
      <c r="C218" s="249"/>
      <c r="D218" s="249"/>
      <c r="E218" s="84" t="s">
        <v>305</v>
      </c>
      <c r="F218" s="249"/>
      <c r="G218" s="249"/>
      <c r="H218" s="249"/>
      <c r="I218" s="249"/>
      <c r="J218" s="249"/>
      <c r="K218" s="249"/>
      <c r="L218" s="249"/>
      <c r="M218" s="249"/>
      <c r="N218" s="249"/>
      <c r="O218" s="263" t="s">
        <v>264</v>
      </c>
      <c r="P218" s="249"/>
      <c r="Q218" s="182"/>
      <c r="R218" s="182"/>
      <c r="S218" s="182"/>
      <c r="T218" s="182"/>
      <c r="U218" s="182"/>
      <c r="V218" s="182"/>
      <c r="W218" s="182"/>
      <c r="X218" s="319"/>
    </row>
    <row r="219" spans="1:24" ht="133.5" customHeight="1">
      <c r="A219" s="84"/>
      <c r="B219" s="176" t="s">
        <v>415</v>
      </c>
      <c r="C219" s="70" t="s">
        <v>83</v>
      </c>
      <c r="D219" s="70" t="s">
        <v>264</v>
      </c>
      <c r="E219" s="70" t="s">
        <v>84</v>
      </c>
      <c r="F219" s="84" t="s">
        <v>264</v>
      </c>
      <c r="G219" s="84" t="s">
        <v>264</v>
      </c>
      <c r="H219" s="84" t="s">
        <v>264</v>
      </c>
      <c r="I219" s="84" t="s">
        <v>264</v>
      </c>
      <c r="J219" s="84" t="s">
        <v>264</v>
      </c>
      <c r="K219" s="84" t="s">
        <v>264</v>
      </c>
      <c r="L219" s="84" t="s">
        <v>264</v>
      </c>
      <c r="M219" s="84" t="s">
        <v>264</v>
      </c>
      <c r="N219" s="84" t="s">
        <v>264</v>
      </c>
      <c r="O219" s="84" t="s">
        <v>264</v>
      </c>
      <c r="P219" s="84" t="s">
        <v>264</v>
      </c>
      <c r="Q219" s="141" t="s">
        <v>264</v>
      </c>
      <c r="R219" s="161" t="s">
        <v>264</v>
      </c>
      <c r="S219" s="161" t="s">
        <v>119</v>
      </c>
      <c r="T219" s="161" t="s">
        <v>264</v>
      </c>
      <c r="U219" s="161" t="s">
        <v>264</v>
      </c>
      <c r="V219" s="141" t="s">
        <v>264</v>
      </c>
      <c r="W219" s="161" t="s">
        <v>119</v>
      </c>
      <c r="X219" s="136"/>
    </row>
    <row r="220" spans="1:23" ht="24">
      <c r="A220" s="70"/>
      <c r="B220" s="73" t="s">
        <v>126</v>
      </c>
      <c r="C220" s="70"/>
      <c r="D220" s="70" t="s">
        <v>264</v>
      </c>
      <c r="E220" s="84" t="s">
        <v>264</v>
      </c>
      <c r="F220" s="70" t="s">
        <v>264</v>
      </c>
      <c r="G220" s="70" t="s">
        <v>212</v>
      </c>
      <c r="H220" s="70" t="s">
        <v>264</v>
      </c>
      <c r="I220" s="70" t="s">
        <v>264</v>
      </c>
      <c r="J220" s="70" t="s">
        <v>264</v>
      </c>
      <c r="K220" s="71" t="s">
        <v>264</v>
      </c>
      <c r="L220" s="71" t="s">
        <v>264</v>
      </c>
      <c r="M220" s="71" t="s">
        <v>264</v>
      </c>
      <c r="N220" s="71" t="s">
        <v>264</v>
      </c>
      <c r="O220" s="71" t="s">
        <v>264</v>
      </c>
      <c r="P220" s="71" t="s">
        <v>264</v>
      </c>
      <c r="Q220" s="154" t="s">
        <v>264</v>
      </c>
      <c r="R220" s="154" t="s">
        <v>264</v>
      </c>
      <c r="S220" s="154" t="s">
        <v>264</v>
      </c>
      <c r="T220" s="154" t="s">
        <v>264</v>
      </c>
      <c r="U220" s="154" t="s">
        <v>264</v>
      </c>
      <c r="V220" s="154" t="s">
        <v>264</v>
      </c>
      <c r="W220" s="154" t="s">
        <v>264</v>
      </c>
    </row>
    <row r="221" spans="1:24" s="80" customFormat="1" ht="24">
      <c r="A221" s="78" t="s">
        <v>125</v>
      </c>
      <c r="B221" s="73" t="s">
        <v>11</v>
      </c>
      <c r="C221" s="78"/>
      <c r="D221" s="78">
        <v>1</v>
      </c>
      <c r="E221" s="78" t="s">
        <v>264</v>
      </c>
      <c r="F221" s="78" t="s">
        <v>379</v>
      </c>
      <c r="G221" s="78" t="s">
        <v>212</v>
      </c>
      <c r="H221" s="78" t="s">
        <v>264</v>
      </c>
      <c r="I221" s="78" t="s">
        <v>264</v>
      </c>
      <c r="J221" s="78" t="s">
        <v>264</v>
      </c>
      <c r="K221" s="79">
        <f aca="true" t="shared" si="11" ref="K221:Q221">K226+K255</f>
        <v>48588.7</v>
      </c>
      <c r="L221" s="79">
        <f t="shared" si="11"/>
        <v>60649.350000000006</v>
      </c>
      <c r="M221" s="79">
        <f t="shared" si="11"/>
        <v>59305</v>
      </c>
      <c r="N221" s="79">
        <f t="shared" si="11"/>
        <v>63353.299999999996</v>
      </c>
      <c r="O221" s="79">
        <f t="shared" si="11"/>
        <v>72811.8</v>
      </c>
      <c r="P221" s="79">
        <f t="shared" si="11"/>
        <v>92967.95</v>
      </c>
      <c r="Q221" s="142">
        <f t="shared" si="11"/>
        <v>104207</v>
      </c>
      <c r="R221" s="142">
        <f aca="true" t="shared" si="12" ref="R221:W221">R226+R255</f>
        <v>100837.5</v>
      </c>
      <c r="S221" s="142">
        <f t="shared" si="12"/>
        <v>112555.2</v>
      </c>
      <c r="T221" s="142">
        <f t="shared" si="12"/>
        <v>112666.9</v>
      </c>
      <c r="U221" s="142">
        <f t="shared" si="12"/>
        <v>112666.9</v>
      </c>
      <c r="V221" s="142">
        <f t="shared" si="12"/>
        <v>112666.9</v>
      </c>
      <c r="W221" s="142">
        <f t="shared" si="12"/>
        <v>1053276.4999999998</v>
      </c>
      <c r="X221" s="315"/>
    </row>
    <row r="222" spans="1:24" ht="12">
      <c r="A222" s="70"/>
      <c r="B222" s="86" t="s">
        <v>185</v>
      </c>
      <c r="C222" s="70" t="s">
        <v>266</v>
      </c>
      <c r="D222" s="70" t="s">
        <v>264</v>
      </c>
      <c r="E222" s="81" t="s">
        <v>264</v>
      </c>
      <c r="F222" s="70" t="s">
        <v>264</v>
      </c>
      <c r="G222" s="70" t="s">
        <v>212</v>
      </c>
      <c r="H222" s="70" t="s">
        <v>264</v>
      </c>
      <c r="I222" s="70" t="s">
        <v>264</v>
      </c>
      <c r="J222" s="70" t="s">
        <v>264</v>
      </c>
      <c r="K222" s="79">
        <f aca="true" t="shared" si="13" ref="K222:Q222">K221</f>
        <v>48588.7</v>
      </c>
      <c r="L222" s="79">
        <f t="shared" si="13"/>
        <v>60649.350000000006</v>
      </c>
      <c r="M222" s="79">
        <f t="shared" si="13"/>
        <v>59305</v>
      </c>
      <c r="N222" s="79">
        <f>N221</f>
        <v>63353.299999999996</v>
      </c>
      <c r="O222" s="79">
        <f t="shared" si="13"/>
        <v>72811.8</v>
      </c>
      <c r="P222" s="79">
        <f t="shared" si="13"/>
        <v>92967.95</v>
      </c>
      <c r="Q222" s="142">
        <f t="shared" si="13"/>
        <v>104207</v>
      </c>
      <c r="R222" s="142">
        <f aca="true" t="shared" si="14" ref="R222:W222">R221</f>
        <v>100837.5</v>
      </c>
      <c r="S222" s="142">
        <f t="shared" si="14"/>
        <v>112555.2</v>
      </c>
      <c r="T222" s="142">
        <f t="shared" si="14"/>
        <v>112666.9</v>
      </c>
      <c r="U222" s="142">
        <f t="shared" si="14"/>
        <v>112666.9</v>
      </c>
      <c r="V222" s="142">
        <f t="shared" si="14"/>
        <v>112666.9</v>
      </c>
      <c r="W222" s="142">
        <f t="shared" si="14"/>
        <v>1053276.4999999998</v>
      </c>
      <c r="X222" s="316"/>
    </row>
    <row r="223" spans="1:24" ht="12" customHeight="1">
      <c r="A223" s="247"/>
      <c r="B223" s="250" t="s">
        <v>130</v>
      </c>
      <c r="C223" s="247" t="s">
        <v>268</v>
      </c>
      <c r="D223" s="247" t="s">
        <v>264</v>
      </c>
      <c r="E223" s="81" t="s">
        <v>406</v>
      </c>
      <c r="F223" s="247" t="s">
        <v>264</v>
      </c>
      <c r="G223" s="247" t="s">
        <v>264</v>
      </c>
      <c r="H223" s="247" t="s">
        <v>264</v>
      </c>
      <c r="I223" s="247" t="s">
        <v>264</v>
      </c>
      <c r="J223" s="247" t="s">
        <v>264</v>
      </c>
      <c r="K223" s="247">
        <v>100</v>
      </c>
      <c r="L223" s="247">
        <v>100</v>
      </c>
      <c r="M223" s="247">
        <v>100</v>
      </c>
      <c r="N223" s="247">
        <v>100</v>
      </c>
      <c r="O223" s="247">
        <v>100</v>
      </c>
      <c r="P223" s="247">
        <v>100</v>
      </c>
      <c r="Q223" s="180">
        <v>100</v>
      </c>
      <c r="R223" s="180">
        <v>100</v>
      </c>
      <c r="S223" s="180">
        <v>100</v>
      </c>
      <c r="T223" s="180">
        <v>100</v>
      </c>
      <c r="U223" s="180">
        <v>100</v>
      </c>
      <c r="V223" s="180">
        <v>100</v>
      </c>
      <c r="W223" s="177" t="s">
        <v>264</v>
      </c>
      <c r="X223" s="316"/>
    </row>
    <row r="224" spans="1:24" ht="12" customHeight="1">
      <c r="A224" s="248"/>
      <c r="B224" s="251"/>
      <c r="C224" s="248"/>
      <c r="D224" s="248"/>
      <c r="E224" s="83" t="s">
        <v>360</v>
      </c>
      <c r="F224" s="248"/>
      <c r="G224" s="248"/>
      <c r="H224" s="248"/>
      <c r="I224" s="248"/>
      <c r="J224" s="248"/>
      <c r="K224" s="248"/>
      <c r="L224" s="248"/>
      <c r="M224" s="248"/>
      <c r="N224" s="248"/>
      <c r="O224" s="248"/>
      <c r="P224" s="248"/>
      <c r="Q224" s="181"/>
      <c r="R224" s="181"/>
      <c r="S224" s="181"/>
      <c r="T224" s="181"/>
      <c r="U224" s="181"/>
      <c r="V224" s="181"/>
      <c r="W224" s="178"/>
      <c r="X224" s="316"/>
    </row>
    <row r="225" spans="1:24" ht="12" customHeight="1">
      <c r="A225" s="249"/>
      <c r="B225" s="252"/>
      <c r="C225" s="249"/>
      <c r="D225" s="249"/>
      <c r="E225" s="84" t="s">
        <v>318</v>
      </c>
      <c r="F225" s="249"/>
      <c r="G225" s="249"/>
      <c r="H225" s="249"/>
      <c r="I225" s="249"/>
      <c r="J225" s="249"/>
      <c r="K225" s="249"/>
      <c r="L225" s="249"/>
      <c r="M225" s="249"/>
      <c r="N225" s="249"/>
      <c r="O225" s="249"/>
      <c r="P225" s="249"/>
      <c r="Q225" s="182"/>
      <c r="R225" s="182"/>
      <c r="S225" s="182"/>
      <c r="T225" s="182"/>
      <c r="U225" s="182"/>
      <c r="V225" s="182"/>
      <c r="W225" s="179"/>
      <c r="X225" s="316"/>
    </row>
    <row r="226" spans="1:24" s="80" customFormat="1" ht="48">
      <c r="A226" s="78" t="s">
        <v>24</v>
      </c>
      <c r="B226" s="73" t="s">
        <v>25</v>
      </c>
      <c r="C226" s="78"/>
      <c r="D226" s="78">
        <v>0.6</v>
      </c>
      <c r="E226" s="119" t="s">
        <v>264</v>
      </c>
      <c r="F226" s="78" t="s">
        <v>379</v>
      </c>
      <c r="G226" s="78" t="s">
        <v>212</v>
      </c>
      <c r="H226" s="78" t="s">
        <v>264</v>
      </c>
      <c r="I226" s="78" t="s">
        <v>264</v>
      </c>
      <c r="J226" s="78" t="s">
        <v>264</v>
      </c>
      <c r="K226" s="79">
        <f>SUM(K231)</f>
        <v>48588.7</v>
      </c>
      <c r="L226" s="79">
        <f aca="true" t="shared" si="15" ref="L226:R226">SUM(L231)</f>
        <v>46199.4</v>
      </c>
      <c r="M226" s="79">
        <f t="shared" si="15"/>
        <v>43769.5</v>
      </c>
      <c r="N226" s="79">
        <f t="shared" si="15"/>
        <v>46452.7</v>
      </c>
      <c r="O226" s="79">
        <f>SUM(O231)</f>
        <v>50439.9</v>
      </c>
      <c r="P226" s="79">
        <f>SUM(P231)</f>
        <v>56083.31</v>
      </c>
      <c r="Q226" s="142">
        <f t="shared" si="15"/>
        <v>54705.2</v>
      </c>
      <c r="R226" s="142">
        <f t="shared" si="15"/>
        <v>52813.2</v>
      </c>
      <c r="S226" s="142">
        <f>SUM(S231)</f>
        <v>58892.899999999994</v>
      </c>
      <c r="T226" s="142">
        <f>SUM(T231)</f>
        <v>58707.09999999999</v>
      </c>
      <c r="U226" s="142">
        <f>SUM(U231)</f>
        <v>58707.09999999999</v>
      </c>
      <c r="V226" s="142">
        <f>SUM(V231)</f>
        <v>58707.09999999999</v>
      </c>
      <c r="W226" s="142">
        <f>SUM(W231)</f>
        <v>634066.1099999999</v>
      </c>
      <c r="X226" s="316"/>
    </row>
    <row r="227" spans="1:24" s="80" customFormat="1" ht="12">
      <c r="A227" s="270"/>
      <c r="B227" s="250" t="s">
        <v>124</v>
      </c>
      <c r="C227" s="247" t="s">
        <v>268</v>
      </c>
      <c r="D227" s="247" t="s">
        <v>264</v>
      </c>
      <c r="E227" s="81" t="s">
        <v>410</v>
      </c>
      <c r="F227" s="247" t="s">
        <v>264</v>
      </c>
      <c r="G227" s="247" t="s">
        <v>264</v>
      </c>
      <c r="H227" s="247" t="s">
        <v>264</v>
      </c>
      <c r="I227" s="247" t="s">
        <v>264</v>
      </c>
      <c r="J227" s="247" t="s">
        <v>264</v>
      </c>
      <c r="K227" s="279">
        <v>100</v>
      </c>
      <c r="L227" s="279">
        <v>97</v>
      </c>
      <c r="M227" s="279">
        <v>100</v>
      </c>
      <c r="N227" s="279">
        <v>100</v>
      </c>
      <c r="O227" s="279">
        <v>100</v>
      </c>
      <c r="P227" s="279">
        <v>100</v>
      </c>
      <c r="Q227" s="276">
        <v>100</v>
      </c>
      <c r="R227" s="276">
        <v>100</v>
      </c>
      <c r="S227" s="276">
        <v>100</v>
      </c>
      <c r="T227" s="276">
        <v>100</v>
      </c>
      <c r="U227" s="276">
        <v>100</v>
      </c>
      <c r="V227" s="276">
        <v>100</v>
      </c>
      <c r="W227" s="177" t="s">
        <v>264</v>
      </c>
      <c r="X227" s="316"/>
    </row>
    <row r="228" spans="1:24" s="80" customFormat="1" ht="12" customHeight="1">
      <c r="A228" s="271"/>
      <c r="B228" s="251"/>
      <c r="C228" s="248"/>
      <c r="D228" s="248"/>
      <c r="E228" s="83" t="s">
        <v>361</v>
      </c>
      <c r="F228" s="248"/>
      <c r="G228" s="248"/>
      <c r="H228" s="248"/>
      <c r="I228" s="248"/>
      <c r="J228" s="248"/>
      <c r="K228" s="280"/>
      <c r="L228" s="280"/>
      <c r="M228" s="280"/>
      <c r="N228" s="280"/>
      <c r="O228" s="280"/>
      <c r="P228" s="280"/>
      <c r="Q228" s="277"/>
      <c r="R228" s="277"/>
      <c r="S228" s="277"/>
      <c r="T228" s="277"/>
      <c r="U228" s="277"/>
      <c r="V228" s="277"/>
      <c r="W228" s="178"/>
      <c r="X228" s="316"/>
    </row>
    <row r="229" spans="1:24" s="80" customFormat="1" ht="12" customHeight="1">
      <c r="A229" s="271"/>
      <c r="B229" s="251"/>
      <c r="C229" s="248"/>
      <c r="D229" s="248"/>
      <c r="E229" s="83" t="s">
        <v>362</v>
      </c>
      <c r="F229" s="248"/>
      <c r="G229" s="248"/>
      <c r="H229" s="248"/>
      <c r="I229" s="248"/>
      <c r="J229" s="248"/>
      <c r="K229" s="280"/>
      <c r="L229" s="280"/>
      <c r="M229" s="280"/>
      <c r="N229" s="280"/>
      <c r="O229" s="280"/>
      <c r="P229" s="280"/>
      <c r="Q229" s="277"/>
      <c r="R229" s="277"/>
      <c r="S229" s="277"/>
      <c r="T229" s="277"/>
      <c r="U229" s="277"/>
      <c r="V229" s="277"/>
      <c r="W229" s="178"/>
      <c r="X229" s="316"/>
    </row>
    <row r="230" spans="1:24" ht="24">
      <c r="A230" s="272"/>
      <c r="B230" s="252"/>
      <c r="C230" s="249"/>
      <c r="D230" s="249"/>
      <c r="E230" s="84" t="s">
        <v>306</v>
      </c>
      <c r="F230" s="249"/>
      <c r="G230" s="249"/>
      <c r="H230" s="249"/>
      <c r="I230" s="249"/>
      <c r="J230" s="249"/>
      <c r="K230" s="281"/>
      <c r="L230" s="281"/>
      <c r="M230" s="281"/>
      <c r="N230" s="281"/>
      <c r="O230" s="281"/>
      <c r="P230" s="281"/>
      <c r="Q230" s="278"/>
      <c r="R230" s="278"/>
      <c r="S230" s="278"/>
      <c r="T230" s="278"/>
      <c r="U230" s="278"/>
      <c r="V230" s="278"/>
      <c r="W230" s="179"/>
      <c r="X230" s="316"/>
    </row>
    <row r="231" spans="1:24" ht="12">
      <c r="A231" s="70"/>
      <c r="B231" s="86" t="s">
        <v>185</v>
      </c>
      <c r="C231" s="70" t="s">
        <v>266</v>
      </c>
      <c r="D231" s="70" t="s">
        <v>264</v>
      </c>
      <c r="E231" s="84" t="s">
        <v>264</v>
      </c>
      <c r="F231" s="70" t="s">
        <v>264</v>
      </c>
      <c r="G231" s="70" t="s">
        <v>212</v>
      </c>
      <c r="H231" s="70" t="s">
        <v>264</v>
      </c>
      <c r="I231" s="70" t="s">
        <v>264</v>
      </c>
      <c r="J231" s="70" t="s">
        <v>264</v>
      </c>
      <c r="K231" s="87">
        <v>48588.7</v>
      </c>
      <c r="L231" s="87">
        <v>46199.4</v>
      </c>
      <c r="M231" s="87">
        <v>43769.5</v>
      </c>
      <c r="N231" s="87">
        <f aca="true" t="shared" si="16" ref="N231:V231">N232</f>
        <v>46452.7</v>
      </c>
      <c r="O231" s="87">
        <f t="shared" si="16"/>
        <v>50439.9</v>
      </c>
      <c r="P231" s="87">
        <f t="shared" si="16"/>
        <v>56083.31</v>
      </c>
      <c r="Q231" s="143">
        <f t="shared" si="16"/>
        <v>54705.2</v>
      </c>
      <c r="R231" s="143">
        <f t="shared" si="16"/>
        <v>52813.2</v>
      </c>
      <c r="S231" s="143">
        <f t="shared" si="16"/>
        <v>58892.899999999994</v>
      </c>
      <c r="T231" s="143">
        <f t="shared" si="16"/>
        <v>58707.09999999999</v>
      </c>
      <c r="U231" s="143">
        <f t="shared" si="16"/>
        <v>58707.09999999999</v>
      </c>
      <c r="V231" s="143">
        <f t="shared" si="16"/>
        <v>58707.09999999999</v>
      </c>
      <c r="W231" s="143">
        <f>W232</f>
        <v>634066.1099999999</v>
      </c>
      <c r="X231" s="316"/>
    </row>
    <row r="232" spans="1:24" s="89" customFormat="1" ht="24">
      <c r="A232" s="70" t="s">
        <v>26</v>
      </c>
      <c r="B232" s="86" t="s">
        <v>69</v>
      </c>
      <c r="C232" s="74"/>
      <c r="D232" s="70" t="s">
        <v>264</v>
      </c>
      <c r="E232" s="70" t="s">
        <v>264</v>
      </c>
      <c r="F232" s="70" t="s">
        <v>264</v>
      </c>
      <c r="G232" s="70" t="s">
        <v>264</v>
      </c>
      <c r="H232" s="70" t="s">
        <v>264</v>
      </c>
      <c r="I232" s="70" t="s">
        <v>264</v>
      </c>
      <c r="J232" s="70" t="s">
        <v>264</v>
      </c>
      <c r="K232" s="120">
        <f>K240+K246</f>
        <v>48588.700000000004</v>
      </c>
      <c r="L232" s="120">
        <f aca="true" t="shared" si="17" ref="L232:R232">L240+L246</f>
        <v>46199.4</v>
      </c>
      <c r="M232" s="120">
        <f t="shared" si="17"/>
        <v>43769.5</v>
      </c>
      <c r="N232" s="120">
        <f t="shared" si="17"/>
        <v>46452.7</v>
      </c>
      <c r="O232" s="120">
        <f t="shared" si="17"/>
        <v>50439.9</v>
      </c>
      <c r="P232" s="120">
        <f t="shared" si="17"/>
        <v>56083.31</v>
      </c>
      <c r="Q232" s="144">
        <f t="shared" si="17"/>
        <v>54705.2</v>
      </c>
      <c r="R232" s="144">
        <f t="shared" si="17"/>
        <v>52813.2</v>
      </c>
      <c r="S232" s="144">
        <f>S240+S246</f>
        <v>58892.899999999994</v>
      </c>
      <c r="T232" s="144">
        <f>T240+T246</f>
        <v>58707.09999999999</v>
      </c>
      <c r="U232" s="144">
        <f>U240+U246</f>
        <v>58707.09999999999</v>
      </c>
      <c r="V232" s="144">
        <f>V240+V246</f>
        <v>58707.09999999999</v>
      </c>
      <c r="W232" s="144">
        <f>W240+W246</f>
        <v>634066.1099999999</v>
      </c>
      <c r="X232" s="316"/>
    </row>
    <row r="233" spans="1:24" s="121" customFormat="1" ht="12" customHeight="1">
      <c r="A233" s="247"/>
      <c r="B233" s="250" t="s">
        <v>185</v>
      </c>
      <c r="C233" s="247" t="s">
        <v>266</v>
      </c>
      <c r="D233" s="247" t="s">
        <v>264</v>
      </c>
      <c r="E233" s="247" t="s">
        <v>264</v>
      </c>
      <c r="F233" s="270" t="s">
        <v>379</v>
      </c>
      <c r="G233" s="247" t="s">
        <v>212</v>
      </c>
      <c r="H233" s="78" t="s">
        <v>264</v>
      </c>
      <c r="I233" s="78" t="s">
        <v>264</v>
      </c>
      <c r="J233" s="78" t="s">
        <v>264</v>
      </c>
      <c r="K233" s="79">
        <f aca="true" t="shared" si="18" ref="K233:V233">SUM(K240+K246)</f>
        <v>48588.700000000004</v>
      </c>
      <c r="L233" s="79">
        <f t="shared" si="18"/>
        <v>46199.4</v>
      </c>
      <c r="M233" s="79">
        <f t="shared" si="18"/>
        <v>43769.5</v>
      </c>
      <c r="N233" s="79">
        <f t="shared" si="18"/>
        <v>46452.7</v>
      </c>
      <c r="O233" s="79">
        <f t="shared" si="18"/>
        <v>50439.9</v>
      </c>
      <c r="P233" s="79">
        <f t="shared" si="18"/>
        <v>56083.31</v>
      </c>
      <c r="Q233" s="142">
        <f t="shared" si="18"/>
        <v>54705.2</v>
      </c>
      <c r="R233" s="142">
        <f t="shared" si="18"/>
        <v>52813.2</v>
      </c>
      <c r="S233" s="142">
        <f t="shared" si="18"/>
        <v>58892.899999999994</v>
      </c>
      <c r="T233" s="142">
        <f t="shared" si="18"/>
        <v>58707.09999999999</v>
      </c>
      <c r="U233" s="142">
        <f t="shared" si="18"/>
        <v>58707.09999999999</v>
      </c>
      <c r="V233" s="142">
        <f t="shared" si="18"/>
        <v>58707.09999999999</v>
      </c>
      <c r="W233" s="142">
        <f aca="true" t="shared" si="19" ref="W233:W245">SUM(K233:V233)</f>
        <v>634066.11</v>
      </c>
      <c r="X233" s="316"/>
    </row>
    <row r="234" spans="1:24" s="121" customFormat="1" ht="12">
      <c r="A234" s="248"/>
      <c r="B234" s="251"/>
      <c r="C234" s="248"/>
      <c r="D234" s="248"/>
      <c r="E234" s="248"/>
      <c r="F234" s="271"/>
      <c r="G234" s="248"/>
      <c r="H234" s="122">
        <v>113</v>
      </c>
      <c r="I234" s="70">
        <v>1020129400</v>
      </c>
      <c r="J234" s="70">
        <v>121</v>
      </c>
      <c r="K234" s="120">
        <v>35213.1</v>
      </c>
      <c r="L234" s="120">
        <v>33253.1</v>
      </c>
      <c r="M234" s="120">
        <v>31320</v>
      </c>
      <c r="N234" s="120">
        <v>33487</v>
      </c>
      <c r="O234" s="120">
        <v>35404.1</v>
      </c>
      <c r="P234" s="120">
        <v>37504</v>
      </c>
      <c r="Q234" s="144">
        <v>38785</v>
      </c>
      <c r="R234" s="144">
        <f>36162.2+1650.3</f>
        <v>37812.5</v>
      </c>
      <c r="S234" s="144">
        <v>39833.2</v>
      </c>
      <c r="T234" s="144">
        <v>39833.2</v>
      </c>
      <c r="U234" s="144">
        <v>39833.2</v>
      </c>
      <c r="V234" s="144">
        <v>39833.2</v>
      </c>
      <c r="W234" s="144">
        <f t="shared" si="19"/>
        <v>442111.6000000001</v>
      </c>
      <c r="X234" s="316"/>
    </row>
    <row r="235" spans="1:24" s="121" customFormat="1" ht="12">
      <c r="A235" s="248"/>
      <c r="B235" s="251"/>
      <c r="C235" s="248"/>
      <c r="D235" s="248"/>
      <c r="E235" s="248"/>
      <c r="F235" s="271"/>
      <c r="G235" s="248"/>
      <c r="H235" s="122">
        <v>113</v>
      </c>
      <c r="I235" s="70">
        <v>1020129400</v>
      </c>
      <c r="J235" s="70">
        <v>129</v>
      </c>
      <c r="K235" s="120">
        <v>10166.12</v>
      </c>
      <c r="L235" s="120">
        <v>10042.5</v>
      </c>
      <c r="M235" s="120">
        <v>9269</v>
      </c>
      <c r="N235" s="120">
        <v>9375.4</v>
      </c>
      <c r="O235" s="120">
        <v>10952.9</v>
      </c>
      <c r="P235" s="120">
        <v>11726.6</v>
      </c>
      <c r="Q235" s="144">
        <f>11713+4.5</f>
        <v>11717.5</v>
      </c>
      <c r="R235" s="144">
        <f>10921+3.9</f>
        <v>10924.9</v>
      </c>
      <c r="S235" s="144">
        <v>12029.6</v>
      </c>
      <c r="T235" s="144">
        <v>12029.6</v>
      </c>
      <c r="U235" s="144">
        <v>12029.6</v>
      </c>
      <c r="V235" s="144">
        <v>12029.6</v>
      </c>
      <c r="W235" s="144">
        <f t="shared" si="19"/>
        <v>132293.32</v>
      </c>
      <c r="X235" s="316"/>
    </row>
    <row r="236" spans="1:24" s="121" customFormat="1" ht="12">
      <c r="A236" s="248"/>
      <c r="B236" s="251"/>
      <c r="C236" s="248"/>
      <c r="D236" s="248"/>
      <c r="E236" s="248"/>
      <c r="F236" s="271"/>
      <c r="G236" s="248"/>
      <c r="H236" s="122">
        <v>113</v>
      </c>
      <c r="I236" s="70">
        <v>1020129400</v>
      </c>
      <c r="J236" s="70">
        <v>122</v>
      </c>
      <c r="K236" s="120">
        <v>804</v>
      </c>
      <c r="L236" s="120">
        <v>593.8</v>
      </c>
      <c r="M236" s="120">
        <v>565</v>
      </c>
      <c r="N236" s="120">
        <v>311</v>
      </c>
      <c r="O236" s="120">
        <v>721.5</v>
      </c>
      <c r="P236" s="120">
        <v>720.3</v>
      </c>
      <c r="Q236" s="144">
        <v>704.7</v>
      </c>
      <c r="R236" s="144">
        <v>856.5</v>
      </c>
      <c r="S236" s="144">
        <v>1076.5</v>
      </c>
      <c r="T236" s="144">
        <v>1156.5</v>
      </c>
      <c r="U236" s="144">
        <v>1156.5</v>
      </c>
      <c r="V236" s="144">
        <v>1156.5</v>
      </c>
      <c r="W236" s="144">
        <f t="shared" si="19"/>
        <v>9822.8</v>
      </c>
      <c r="X236" s="316"/>
    </row>
    <row r="237" spans="1:24" s="121" customFormat="1" ht="12">
      <c r="A237" s="248"/>
      <c r="B237" s="251"/>
      <c r="C237" s="248"/>
      <c r="D237" s="248"/>
      <c r="E237" s="248"/>
      <c r="F237" s="271"/>
      <c r="G237" s="248"/>
      <c r="H237" s="122">
        <v>113</v>
      </c>
      <c r="I237" s="70">
        <v>1020129400</v>
      </c>
      <c r="J237" s="70">
        <v>242</v>
      </c>
      <c r="K237" s="120">
        <v>413</v>
      </c>
      <c r="L237" s="120">
        <v>350</v>
      </c>
      <c r="M237" s="120">
        <v>360</v>
      </c>
      <c r="N237" s="120">
        <v>0</v>
      </c>
      <c r="O237" s="120">
        <v>270</v>
      </c>
      <c r="P237" s="120">
        <v>225</v>
      </c>
      <c r="Q237" s="144">
        <v>313.4</v>
      </c>
      <c r="R237" s="144">
        <v>343.21</v>
      </c>
      <c r="S237" s="144">
        <v>373.6</v>
      </c>
      <c r="T237" s="144">
        <v>373.6</v>
      </c>
      <c r="U237" s="144">
        <v>373.6</v>
      </c>
      <c r="V237" s="144">
        <v>373.6</v>
      </c>
      <c r="W237" s="144">
        <f t="shared" si="19"/>
        <v>3769.0099999999998</v>
      </c>
      <c r="X237" s="316"/>
    </row>
    <row r="238" spans="1:24" s="121" customFormat="1" ht="12">
      <c r="A238" s="248"/>
      <c r="B238" s="251"/>
      <c r="C238" s="248"/>
      <c r="D238" s="248"/>
      <c r="E238" s="248"/>
      <c r="F238" s="271"/>
      <c r="G238" s="248"/>
      <c r="H238" s="122">
        <v>113</v>
      </c>
      <c r="I238" s="70">
        <v>1020129400</v>
      </c>
      <c r="J238" s="70">
        <v>244</v>
      </c>
      <c r="K238" s="120">
        <v>350</v>
      </c>
      <c r="L238" s="120">
        <v>427.3</v>
      </c>
      <c r="M238" s="120">
        <v>340</v>
      </c>
      <c r="N238" s="120">
        <v>653</v>
      </c>
      <c r="O238" s="120">
        <v>403.1</v>
      </c>
      <c r="P238" s="120">
        <v>377.21</v>
      </c>
      <c r="Q238" s="144">
        <v>719.5</v>
      </c>
      <c r="R238" s="144">
        <v>634.67</v>
      </c>
      <c r="S238" s="144">
        <v>634.7</v>
      </c>
      <c r="T238" s="144">
        <v>634.7</v>
      </c>
      <c r="U238" s="144">
        <v>634.7</v>
      </c>
      <c r="V238" s="144">
        <v>634.7</v>
      </c>
      <c r="W238" s="144">
        <f t="shared" si="19"/>
        <v>6443.58</v>
      </c>
      <c r="X238" s="316"/>
    </row>
    <row r="239" spans="1:24" s="121" customFormat="1" ht="12">
      <c r="A239" s="248"/>
      <c r="B239" s="251"/>
      <c r="C239" s="248"/>
      <c r="D239" s="248"/>
      <c r="E239" s="248"/>
      <c r="F239" s="271"/>
      <c r="G239" s="248"/>
      <c r="H239" s="122">
        <v>113</v>
      </c>
      <c r="I239" s="70">
        <v>1020129400</v>
      </c>
      <c r="J239" s="70">
        <v>853</v>
      </c>
      <c r="K239" s="120">
        <v>0</v>
      </c>
      <c r="L239" s="120">
        <v>0</v>
      </c>
      <c r="M239" s="120">
        <v>65</v>
      </c>
      <c r="N239" s="120">
        <v>4.1</v>
      </c>
      <c r="O239" s="120"/>
      <c r="P239" s="120">
        <v>0</v>
      </c>
      <c r="Q239" s="144">
        <v>0</v>
      </c>
      <c r="R239" s="144">
        <v>0</v>
      </c>
      <c r="S239" s="144">
        <v>0</v>
      </c>
      <c r="T239" s="144">
        <v>0</v>
      </c>
      <c r="U239" s="144">
        <v>0</v>
      </c>
      <c r="V239" s="144">
        <v>0</v>
      </c>
      <c r="W239" s="144">
        <f t="shared" si="19"/>
        <v>69.1</v>
      </c>
      <c r="X239" s="316"/>
    </row>
    <row r="240" spans="1:24" s="121" customFormat="1" ht="12">
      <c r="A240" s="248"/>
      <c r="B240" s="251"/>
      <c r="C240" s="248"/>
      <c r="D240" s="248"/>
      <c r="E240" s="248"/>
      <c r="F240" s="271"/>
      <c r="G240" s="248"/>
      <c r="H240" s="123">
        <v>113</v>
      </c>
      <c r="I240" s="78">
        <v>1020129400</v>
      </c>
      <c r="J240" s="124" t="s">
        <v>278</v>
      </c>
      <c r="K240" s="125">
        <f>K234+K236+K237+K238+K235</f>
        <v>46946.22</v>
      </c>
      <c r="L240" s="125">
        <f>L234+L236+L237+L238+L235</f>
        <v>44666.700000000004</v>
      </c>
      <c r="M240" s="125">
        <f aca="true" t="shared" si="20" ref="M240:R240">M234+M236+M237+M238+M235+M239</f>
        <v>41919</v>
      </c>
      <c r="N240" s="125">
        <f t="shared" si="20"/>
        <v>43830.5</v>
      </c>
      <c r="O240" s="125">
        <f>O234+O236+O237+O238+O235+O239</f>
        <v>47751.6</v>
      </c>
      <c r="P240" s="125">
        <f t="shared" si="20"/>
        <v>50553.11</v>
      </c>
      <c r="Q240" s="145">
        <f t="shared" si="20"/>
        <v>52240.1</v>
      </c>
      <c r="R240" s="145">
        <f t="shared" si="20"/>
        <v>50571.78</v>
      </c>
      <c r="S240" s="145">
        <f>S234+S236+S237+S238+S235+S239</f>
        <v>53947.59999999999</v>
      </c>
      <c r="T240" s="145">
        <f>T234+T236+T237+T238+T235+T239</f>
        <v>54027.59999999999</v>
      </c>
      <c r="U240" s="145">
        <f>U234+U236+U237+U238+U235+U239</f>
        <v>54027.59999999999</v>
      </c>
      <c r="V240" s="145">
        <f>V234+V236+V237+V238+V235+V239</f>
        <v>54027.59999999999</v>
      </c>
      <c r="W240" s="145">
        <f t="shared" si="19"/>
        <v>594509.4099999999</v>
      </c>
      <c r="X240" s="316"/>
    </row>
    <row r="241" spans="1:24" s="121" customFormat="1" ht="12">
      <c r="A241" s="248"/>
      <c r="B241" s="251"/>
      <c r="C241" s="248"/>
      <c r="D241" s="248"/>
      <c r="E241" s="248"/>
      <c r="F241" s="271"/>
      <c r="G241" s="248"/>
      <c r="H241" s="122">
        <v>113</v>
      </c>
      <c r="I241" s="70">
        <v>1020149300</v>
      </c>
      <c r="J241" s="70">
        <v>242</v>
      </c>
      <c r="K241" s="120">
        <f>1254-413</f>
        <v>841</v>
      </c>
      <c r="L241" s="120">
        <v>850</v>
      </c>
      <c r="M241" s="120">
        <v>928</v>
      </c>
      <c r="N241" s="120">
        <v>0</v>
      </c>
      <c r="O241" s="120">
        <v>1948.05</v>
      </c>
      <c r="P241" s="120">
        <f>3545.98+1073.83</f>
        <v>4619.8099999999995</v>
      </c>
      <c r="Q241" s="144">
        <v>1552.4</v>
      </c>
      <c r="R241" s="144">
        <v>1330.42</v>
      </c>
      <c r="S241" s="144">
        <v>3521.6</v>
      </c>
      <c r="T241" s="144">
        <v>3282.1</v>
      </c>
      <c r="U241" s="144">
        <v>3282.1</v>
      </c>
      <c r="V241" s="144">
        <v>3282.1</v>
      </c>
      <c r="W241" s="144">
        <f t="shared" si="19"/>
        <v>25437.579999999998</v>
      </c>
      <c r="X241" s="316"/>
    </row>
    <row r="242" spans="1:24" s="121" customFormat="1" ht="12">
      <c r="A242" s="248"/>
      <c r="B242" s="251"/>
      <c r="C242" s="248"/>
      <c r="D242" s="248"/>
      <c r="E242" s="248"/>
      <c r="F242" s="271"/>
      <c r="G242" s="248"/>
      <c r="H242" s="122">
        <v>113</v>
      </c>
      <c r="I242" s="70">
        <v>1020149300</v>
      </c>
      <c r="J242" s="70">
        <v>244</v>
      </c>
      <c r="K242" s="120">
        <f>1081.48-350</f>
        <v>731.48</v>
      </c>
      <c r="L242" s="120">
        <v>642.7</v>
      </c>
      <c r="M242" s="120">
        <v>901</v>
      </c>
      <c r="N242" s="120">
        <v>2602.2</v>
      </c>
      <c r="O242" s="120">
        <v>705.25</v>
      </c>
      <c r="P242" s="120">
        <v>910.25</v>
      </c>
      <c r="Q242" s="144">
        <v>911.7</v>
      </c>
      <c r="R242" s="144">
        <v>910</v>
      </c>
      <c r="S242" s="144">
        <v>1422.7</v>
      </c>
      <c r="T242" s="144">
        <v>1396.4</v>
      </c>
      <c r="U242" s="144">
        <v>1396.4</v>
      </c>
      <c r="V242" s="144">
        <v>1396.4</v>
      </c>
      <c r="W242" s="144">
        <f t="shared" si="19"/>
        <v>13926.48</v>
      </c>
      <c r="X242" s="316"/>
    </row>
    <row r="243" spans="1:24" s="121" customFormat="1" ht="12">
      <c r="A243" s="248"/>
      <c r="B243" s="251"/>
      <c r="C243" s="248"/>
      <c r="D243" s="248"/>
      <c r="E243" s="248"/>
      <c r="F243" s="271"/>
      <c r="G243" s="248"/>
      <c r="H243" s="122">
        <v>113</v>
      </c>
      <c r="I243" s="70">
        <v>1020149300</v>
      </c>
      <c r="J243" s="70">
        <v>851</v>
      </c>
      <c r="K243" s="120">
        <v>66</v>
      </c>
      <c r="L243" s="120">
        <v>25</v>
      </c>
      <c r="M243" s="120">
        <v>11.5</v>
      </c>
      <c r="N243" s="120">
        <v>20</v>
      </c>
      <c r="O243" s="120">
        <v>34.95</v>
      </c>
      <c r="P243" s="120">
        <v>0</v>
      </c>
      <c r="Q243" s="144">
        <v>0</v>
      </c>
      <c r="R243" s="144">
        <v>0</v>
      </c>
      <c r="S243" s="144">
        <v>0</v>
      </c>
      <c r="T243" s="144">
        <v>0</v>
      </c>
      <c r="U243" s="144">
        <v>0</v>
      </c>
      <c r="V243" s="144">
        <v>0</v>
      </c>
      <c r="W243" s="144">
        <f t="shared" si="19"/>
        <v>157.45</v>
      </c>
      <c r="X243" s="316"/>
    </row>
    <row r="244" spans="1:24" s="121" customFormat="1" ht="12">
      <c r="A244" s="248"/>
      <c r="B244" s="251"/>
      <c r="C244" s="248"/>
      <c r="D244" s="248"/>
      <c r="E244" s="248"/>
      <c r="F244" s="271"/>
      <c r="G244" s="248"/>
      <c r="H244" s="122">
        <v>113</v>
      </c>
      <c r="I244" s="70">
        <v>1020149300</v>
      </c>
      <c r="J244" s="70">
        <v>852</v>
      </c>
      <c r="K244" s="120">
        <v>4</v>
      </c>
      <c r="L244" s="120">
        <v>15</v>
      </c>
      <c r="M244" s="120">
        <v>0</v>
      </c>
      <c r="N244" s="120">
        <v>0</v>
      </c>
      <c r="O244" s="120">
        <v>0</v>
      </c>
      <c r="P244" s="120">
        <v>0</v>
      </c>
      <c r="Q244" s="144">
        <v>0</v>
      </c>
      <c r="R244" s="144">
        <v>0</v>
      </c>
      <c r="S244" s="144">
        <v>0</v>
      </c>
      <c r="T244" s="144">
        <v>0</v>
      </c>
      <c r="U244" s="144">
        <v>0</v>
      </c>
      <c r="V244" s="144">
        <v>0</v>
      </c>
      <c r="W244" s="144">
        <f t="shared" si="19"/>
        <v>19</v>
      </c>
      <c r="X244" s="316"/>
    </row>
    <row r="245" spans="1:24" s="121" customFormat="1" ht="12">
      <c r="A245" s="248"/>
      <c r="B245" s="251"/>
      <c r="C245" s="248"/>
      <c r="D245" s="248"/>
      <c r="E245" s="248"/>
      <c r="F245" s="271"/>
      <c r="G245" s="248"/>
      <c r="H245" s="122">
        <v>113</v>
      </c>
      <c r="I245" s="70">
        <v>1020149300</v>
      </c>
      <c r="J245" s="70">
        <v>853</v>
      </c>
      <c r="K245" s="120">
        <v>0</v>
      </c>
      <c r="L245" s="120">
        <v>0</v>
      </c>
      <c r="M245" s="120">
        <v>10</v>
      </c>
      <c r="N245" s="120">
        <v>0</v>
      </c>
      <c r="O245" s="120">
        <v>0.05</v>
      </c>
      <c r="P245" s="120">
        <v>0.14</v>
      </c>
      <c r="Q245" s="144">
        <v>1</v>
      </c>
      <c r="R245" s="144">
        <v>1</v>
      </c>
      <c r="S245" s="144">
        <v>1</v>
      </c>
      <c r="T245" s="144">
        <v>1</v>
      </c>
      <c r="U245" s="144">
        <v>1</v>
      </c>
      <c r="V245" s="144">
        <v>1</v>
      </c>
      <c r="W245" s="144">
        <f t="shared" si="19"/>
        <v>16.19</v>
      </c>
      <c r="X245" s="316"/>
    </row>
    <row r="246" spans="1:24" s="121" customFormat="1" ht="12">
      <c r="A246" s="249"/>
      <c r="B246" s="252"/>
      <c r="C246" s="249"/>
      <c r="D246" s="249"/>
      <c r="E246" s="249"/>
      <c r="F246" s="272"/>
      <c r="G246" s="249"/>
      <c r="H246" s="123">
        <v>113</v>
      </c>
      <c r="I246" s="78">
        <v>1020149300</v>
      </c>
      <c r="J246" s="124" t="s">
        <v>278</v>
      </c>
      <c r="K246" s="125">
        <f>K241+K242+K243+K244+K245</f>
        <v>1642.48</v>
      </c>
      <c r="L246" s="125">
        <f aca="true" t="shared" si="21" ref="L246:R246">L241+L242+L243+L244+L245</f>
        <v>1532.7</v>
      </c>
      <c r="M246" s="125">
        <f t="shared" si="21"/>
        <v>1850.5</v>
      </c>
      <c r="N246" s="125">
        <f>N241+N242+N243+N244+N245</f>
        <v>2622.2</v>
      </c>
      <c r="O246" s="125">
        <f>O241+O242+O243+O244+O245</f>
        <v>2688.3</v>
      </c>
      <c r="P246" s="125">
        <f t="shared" si="21"/>
        <v>5530.2</v>
      </c>
      <c r="Q246" s="145">
        <f t="shared" si="21"/>
        <v>2465.1000000000004</v>
      </c>
      <c r="R246" s="145">
        <f t="shared" si="21"/>
        <v>2241.42</v>
      </c>
      <c r="S246" s="145">
        <f>S241+S242+S243+S244+S245</f>
        <v>4945.3</v>
      </c>
      <c r="T246" s="145">
        <f>T241+T242+T243+T244+T245</f>
        <v>4679.5</v>
      </c>
      <c r="U246" s="145">
        <f>U241+U242+U243+U244+U245</f>
        <v>4679.5</v>
      </c>
      <c r="V246" s="145">
        <f>V241+V242+V243+V244+V245</f>
        <v>4679.5</v>
      </c>
      <c r="W246" s="145">
        <f>W241+W242+W243+W244+W245</f>
        <v>39556.7</v>
      </c>
      <c r="X246" s="316"/>
    </row>
    <row r="247" spans="1:24" s="65" customFormat="1" ht="12" customHeight="1">
      <c r="A247" s="247"/>
      <c r="B247" s="250" t="s">
        <v>70</v>
      </c>
      <c r="C247" s="247" t="s">
        <v>268</v>
      </c>
      <c r="D247" s="247" t="s">
        <v>264</v>
      </c>
      <c r="E247" s="172" t="s">
        <v>411</v>
      </c>
      <c r="F247" s="247" t="s">
        <v>264</v>
      </c>
      <c r="G247" s="247" t="s">
        <v>264</v>
      </c>
      <c r="H247" s="247" t="s">
        <v>264</v>
      </c>
      <c r="I247" s="247" t="s">
        <v>264</v>
      </c>
      <c r="J247" s="247" t="s">
        <v>264</v>
      </c>
      <c r="K247" s="261">
        <v>15</v>
      </c>
      <c r="L247" s="261">
        <v>3.32</v>
      </c>
      <c r="M247" s="261">
        <v>16</v>
      </c>
      <c r="N247" s="261">
        <v>0</v>
      </c>
      <c r="O247" s="261">
        <v>0</v>
      </c>
      <c r="P247" s="261">
        <v>5.7</v>
      </c>
      <c r="Q247" s="177">
        <v>16</v>
      </c>
      <c r="R247" s="177">
        <v>29</v>
      </c>
      <c r="S247" s="242">
        <v>29</v>
      </c>
      <c r="T247" s="242">
        <v>29</v>
      </c>
      <c r="U247" s="242">
        <v>29</v>
      </c>
      <c r="V247" s="242">
        <v>29</v>
      </c>
      <c r="W247" s="177" t="s">
        <v>264</v>
      </c>
      <c r="X247" s="316"/>
    </row>
    <row r="248" spans="1:24" s="65" customFormat="1" ht="36">
      <c r="A248" s="248"/>
      <c r="B248" s="251"/>
      <c r="C248" s="248"/>
      <c r="D248" s="248"/>
      <c r="E248" s="94" t="s">
        <v>363</v>
      </c>
      <c r="F248" s="248"/>
      <c r="G248" s="248"/>
      <c r="H248" s="248"/>
      <c r="I248" s="248"/>
      <c r="J248" s="248"/>
      <c r="K248" s="262"/>
      <c r="L248" s="262"/>
      <c r="M248" s="262"/>
      <c r="N248" s="262"/>
      <c r="O248" s="262"/>
      <c r="P248" s="262"/>
      <c r="Q248" s="178"/>
      <c r="R248" s="178"/>
      <c r="S248" s="282"/>
      <c r="T248" s="282"/>
      <c r="U248" s="282"/>
      <c r="V248" s="282"/>
      <c r="W248" s="178"/>
      <c r="X248" s="316"/>
    </row>
    <row r="249" spans="1:24" s="65" customFormat="1" ht="60">
      <c r="A249" s="249"/>
      <c r="B249" s="252"/>
      <c r="C249" s="249"/>
      <c r="D249" s="249"/>
      <c r="E249" s="95" t="s">
        <v>319</v>
      </c>
      <c r="F249" s="249"/>
      <c r="G249" s="249"/>
      <c r="H249" s="249"/>
      <c r="I249" s="249"/>
      <c r="J249" s="249"/>
      <c r="K249" s="263"/>
      <c r="L249" s="263"/>
      <c r="M249" s="263"/>
      <c r="N249" s="263"/>
      <c r="O249" s="263"/>
      <c r="P249" s="263"/>
      <c r="Q249" s="179"/>
      <c r="R249" s="179"/>
      <c r="S249" s="283"/>
      <c r="T249" s="283"/>
      <c r="U249" s="283"/>
      <c r="V249" s="283"/>
      <c r="W249" s="179"/>
      <c r="X249" s="316"/>
    </row>
    <row r="250" spans="1:23" s="65" customFormat="1" ht="24">
      <c r="A250" s="70" t="s">
        <v>71</v>
      </c>
      <c r="B250" s="86" t="s">
        <v>104</v>
      </c>
      <c r="C250" s="74"/>
      <c r="D250" s="70" t="s">
        <v>264</v>
      </c>
      <c r="E250" s="84" t="s">
        <v>264</v>
      </c>
      <c r="F250" s="70" t="s">
        <v>379</v>
      </c>
      <c r="G250" s="70" t="s">
        <v>212</v>
      </c>
      <c r="H250" s="70" t="s">
        <v>264</v>
      </c>
      <c r="I250" s="70" t="s">
        <v>264</v>
      </c>
      <c r="J250" s="70" t="s">
        <v>264</v>
      </c>
      <c r="K250" s="71" t="s">
        <v>264</v>
      </c>
      <c r="L250" s="71" t="s">
        <v>264</v>
      </c>
      <c r="M250" s="71" t="s">
        <v>264</v>
      </c>
      <c r="N250" s="71" t="s">
        <v>264</v>
      </c>
      <c r="O250" s="71" t="s">
        <v>264</v>
      </c>
      <c r="P250" s="71" t="s">
        <v>264</v>
      </c>
      <c r="Q250" s="154" t="s">
        <v>264</v>
      </c>
      <c r="R250" s="154" t="s">
        <v>264</v>
      </c>
      <c r="S250" s="149" t="s">
        <v>264</v>
      </c>
      <c r="T250" s="149" t="s">
        <v>264</v>
      </c>
      <c r="U250" s="149" t="s">
        <v>264</v>
      </c>
      <c r="V250" s="149" t="s">
        <v>264</v>
      </c>
      <c r="W250" s="154" t="s">
        <v>264</v>
      </c>
    </row>
    <row r="251" spans="1:24" s="65" customFormat="1" ht="12">
      <c r="A251" s="70"/>
      <c r="B251" s="86" t="s">
        <v>185</v>
      </c>
      <c r="C251" s="70" t="s">
        <v>266</v>
      </c>
      <c r="D251" s="70" t="s">
        <v>264</v>
      </c>
      <c r="E251" s="70" t="s">
        <v>264</v>
      </c>
      <c r="F251" s="70" t="s">
        <v>264</v>
      </c>
      <c r="G251" s="70" t="s">
        <v>212</v>
      </c>
      <c r="H251" s="70" t="s">
        <v>264</v>
      </c>
      <c r="I251" s="70" t="s">
        <v>264</v>
      </c>
      <c r="J251" s="70" t="s">
        <v>264</v>
      </c>
      <c r="K251" s="71" t="s">
        <v>264</v>
      </c>
      <c r="L251" s="71" t="s">
        <v>264</v>
      </c>
      <c r="M251" s="71" t="s">
        <v>264</v>
      </c>
      <c r="N251" s="71" t="s">
        <v>264</v>
      </c>
      <c r="O251" s="71" t="s">
        <v>264</v>
      </c>
      <c r="P251" s="71" t="s">
        <v>264</v>
      </c>
      <c r="Q251" s="154" t="s">
        <v>264</v>
      </c>
      <c r="R251" s="154" t="s">
        <v>264</v>
      </c>
      <c r="S251" s="149" t="s">
        <v>264</v>
      </c>
      <c r="T251" s="149" t="s">
        <v>264</v>
      </c>
      <c r="U251" s="149" t="s">
        <v>264</v>
      </c>
      <c r="V251" s="149" t="s">
        <v>264</v>
      </c>
      <c r="W251" s="154" t="s">
        <v>264</v>
      </c>
      <c r="X251" s="239"/>
    </row>
    <row r="252" spans="1:24" s="65" customFormat="1" ht="12">
      <c r="A252" s="247"/>
      <c r="B252" s="250" t="s">
        <v>72</v>
      </c>
      <c r="C252" s="247" t="s">
        <v>268</v>
      </c>
      <c r="D252" s="247" t="s">
        <v>264</v>
      </c>
      <c r="E252" s="172" t="s">
        <v>406</v>
      </c>
      <c r="F252" s="247" t="s">
        <v>264</v>
      </c>
      <c r="G252" s="247" t="s">
        <v>264</v>
      </c>
      <c r="H252" s="247" t="s">
        <v>264</v>
      </c>
      <c r="I252" s="247" t="s">
        <v>264</v>
      </c>
      <c r="J252" s="247" t="s">
        <v>264</v>
      </c>
      <c r="K252" s="261">
        <v>80</v>
      </c>
      <c r="L252" s="261">
        <v>80</v>
      </c>
      <c r="M252" s="261">
        <v>70</v>
      </c>
      <c r="N252" s="261">
        <v>80</v>
      </c>
      <c r="O252" s="261">
        <v>80</v>
      </c>
      <c r="P252" s="261">
        <v>80</v>
      </c>
      <c r="Q252" s="177">
        <v>80</v>
      </c>
      <c r="R252" s="177">
        <v>80</v>
      </c>
      <c r="S252" s="242">
        <v>80</v>
      </c>
      <c r="T252" s="242">
        <v>80</v>
      </c>
      <c r="U252" s="242">
        <v>80</v>
      </c>
      <c r="V252" s="242">
        <v>80</v>
      </c>
      <c r="W252" s="177" t="s">
        <v>264</v>
      </c>
      <c r="X252" s="239"/>
    </row>
    <row r="253" spans="1:24" s="65" customFormat="1" ht="60">
      <c r="A253" s="248"/>
      <c r="B253" s="251"/>
      <c r="C253" s="248"/>
      <c r="D253" s="248"/>
      <c r="E253" s="94" t="s">
        <v>364</v>
      </c>
      <c r="F253" s="248"/>
      <c r="G253" s="248"/>
      <c r="H253" s="248"/>
      <c r="I253" s="248"/>
      <c r="J253" s="248"/>
      <c r="K253" s="262"/>
      <c r="L253" s="262"/>
      <c r="M253" s="262"/>
      <c r="N253" s="262"/>
      <c r="O253" s="262"/>
      <c r="P253" s="262"/>
      <c r="Q253" s="178"/>
      <c r="R253" s="178"/>
      <c r="S253" s="282"/>
      <c r="T253" s="282"/>
      <c r="U253" s="282"/>
      <c r="V253" s="243"/>
      <c r="W253" s="178"/>
      <c r="X253" s="239"/>
    </row>
    <row r="254" spans="1:24" s="65" customFormat="1" ht="60">
      <c r="A254" s="249"/>
      <c r="B254" s="252"/>
      <c r="C254" s="249"/>
      <c r="D254" s="249"/>
      <c r="E254" s="95" t="s">
        <v>208</v>
      </c>
      <c r="F254" s="249"/>
      <c r="G254" s="249"/>
      <c r="H254" s="249"/>
      <c r="I254" s="249"/>
      <c r="J254" s="249"/>
      <c r="K254" s="263"/>
      <c r="L254" s="263"/>
      <c r="M254" s="263"/>
      <c r="N254" s="263"/>
      <c r="O254" s="263"/>
      <c r="P254" s="263"/>
      <c r="Q254" s="179"/>
      <c r="R254" s="179"/>
      <c r="S254" s="283"/>
      <c r="T254" s="283"/>
      <c r="U254" s="283"/>
      <c r="V254" s="244"/>
      <c r="W254" s="179"/>
      <c r="X254" s="239"/>
    </row>
    <row r="255" spans="1:24" s="166" customFormat="1" ht="60">
      <c r="A255" s="162" t="s">
        <v>73</v>
      </c>
      <c r="B255" s="163" t="s">
        <v>284</v>
      </c>
      <c r="C255" s="164"/>
      <c r="D255" s="162">
        <v>0.4</v>
      </c>
      <c r="E255" s="165" t="s">
        <v>264</v>
      </c>
      <c r="F255" s="162" t="s">
        <v>379</v>
      </c>
      <c r="G255" s="162" t="s">
        <v>212</v>
      </c>
      <c r="H255" s="162" t="s">
        <v>264</v>
      </c>
      <c r="I255" s="162" t="s">
        <v>264</v>
      </c>
      <c r="J255" s="162" t="s">
        <v>264</v>
      </c>
      <c r="K255" s="142">
        <v>0</v>
      </c>
      <c r="L255" s="142">
        <f>L263</f>
        <v>14449.95</v>
      </c>
      <c r="M255" s="142">
        <f aca="true" t="shared" si="22" ref="M255:V256">M263</f>
        <v>15535.5</v>
      </c>
      <c r="N255" s="142">
        <f t="shared" si="22"/>
        <v>16900.6</v>
      </c>
      <c r="O255" s="142">
        <f t="shared" si="22"/>
        <v>22371.9</v>
      </c>
      <c r="P255" s="142">
        <v>36884.64</v>
      </c>
      <c r="Q255" s="142">
        <f t="shared" si="22"/>
        <v>49501.8</v>
      </c>
      <c r="R255" s="142">
        <f t="shared" si="22"/>
        <v>48024.3</v>
      </c>
      <c r="S255" s="142">
        <f>S263</f>
        <v>53662.3</v>
      </c>
      <c r="T255" s="142">
        <f>T263</f>
        <v>53959.8</v>
      </c>
      <c r="U255" s="142">
        <f>U263</f>
        <v>53959.8</v>
      </c>
      <c r="V255" s="142">
        <f>V263</f>
        <v>53959.8</v>
      </c>
      <c r="W255" s="142">
        <f>W263</f>
        <v>419210.38999999996</v>
      </c>
      <c r="X255" s="315"/>
    </row>
    <row r="256" spans="1:24" ht="12">
      <c r="A256" s="70"/>
      <c r="B256" s="86" t="s">
        <v>185</v>
      </c>
      <c r="C256" s="70" t="s">
        <v>266</v>
      </c>
      <c r="D256" s="70" t="s">
        <v>264</v>
      </c>
      <c r="E256" s="81" t="s">
        <v>264</v>
      </c>
      <c r="F256" s="70" t="s">
        <v>264</v>
      </c>
      <c r="G256" s="70" t="s">
        <v>212</v>
      </c>
      <c r="H256" s="90" t="s">
        <v>79</v>
      </c>
      <c r="I256" s="70">
        <v>1020214093</v>
      </c>
      <c r="J256" s="70">
        <v>610</v>
      </c>
      <c r="K256" s="87">
        <v>0</v>
      </c>
      <c r="L256" s="87">
        <f>L255</f>
        <v>14449.95</v>
      </c>
      <c r="M256" s="87">
        <f>M255</f>
        <v>15535.5</v>
      </c>
      <c r="N256" s="87">
        <f>N255</f>
        <v>16900.6</v>
      </c>
      <c r="O256" s="87">
        <f>O264</f>
        <v>22371.9</v>
      </c>
      <c r="P256" s="87">
        <v>36884.64</v>
      </c>
      <c r="Q256" s="143">
        <f>Q264</f>
        <v>49501.8</v>
      </c>
      <c r="R256" s="143">
        <f t="shared" si="22"/>
        <v>48024.3</v>
      </c>
      <c r="S256" s="143">
        <f t="shared" si="22"/>
        <v>53662.3</v>
      </c>
      <c r="T256" s="143">
        <f t="shared" si="22"/>
        <v>53959.8</v>
      </c>
      <c r="U256" s="143">
        <f t="shared" si="22"/>
        <v>53959.8</v>
      </c>
      <c r="V256" s="143">
        <f t="shared" si="22"/>
        <v>53959.8</v>
      </c>
      <c r="W256" s="142">
        <f>W255</f>
        <v>419210.38999999996</v>
      </c>
      <c r="X256" s="316"/>
    </row>
    <row r="257" spans="1:23" ht="12">
      <c r="A257" s="247"/>
      <c r="B257" s="253" t="s">
        <v>131</v>
      </c>
      <c r="C257" s="247" t="s">
        <v>268</v>
      </c>
      <c r="D257" s="247" t="s">
        <v>264</v>
      </c>
      <c r="E257" s="106" t="s">
        <v>412</v>
      </c>
      <c r="F257" s="247" t="s">
        <v>264</v>
      </c>
      <c r="G257" s="247" t="s">
        <v>264</v>
      </c>
      <c r="H257" s="247" t="s">
        <v>264</v>
      </c>
      <c r="I257" s="247" t="s">
        <v>264</v>
      </c>
      <c r="J257" s="247" t="s">
        <v>264</v>
      </c>
      <c r="K257" s="247">
        <v>100</v>
      </c>
      <c r="L257" s="247">
        <v>100</v>
      </c>
      <c r="M257" s="247">
        <v>100</v>
      </c>
      <c r="N257" s="247">
        <v>100</v>
      </c>
      <c r="O257" s="247">
        <v>100</v>
      </c>
      <c r="P257" s="247" t="s">
        <v>264</v>
      </c>
      <c r="Q257" s="180" t="s">
        <v>264</v>
      </c>
      <c r="R257" s="180" t="s">
        <v>264</v>
      </c>
      <c r="S257" s="180" t="s">
        <v>264</v>
      </c>
      <c r="T257" s="180" t="s">
        <v>264</v>
      </c>
      <c r="U257" s="180" t="s">
        <v>264</v>
      </c>
      <c r="V257" s="180" t="s">
        <v>264</v>
      </c>
      <c r="W257" s="180" t="s">
        <v>264</v>
      </c>
    </row>
    <row r="258" spans="1:23" ht="48">
      <c r="A258" s="248"/>
      <c r="B258" s="254"/>
      <c r="C258" s="248"/>
      <c r="D258" s="248"/>
      <c r="E258" s="108" t="s">
        <v>365</v>
      </c>
      <c r="F258" s="248"/>
      <c r="G258" s="248"/>
      <c r="H258" s="248"/>
      <c r="I258" s="248"/>
      <c r="J258" s="248"/>
      <c r="K258" s="248"/>
      <c r="L258" s="248"/>
      <c r="M258" s="248"/>
      <c r="N258" s="248"/>
      <c r="O258" s="248"/>
      <c r="P258" s="248"/>
      <c r="Q258" s="181"/>
      <c r="R258" s="181"/>
      <c r="S258" s="181"/>
      <c r="T258" s="181"/>
      <c r="U258" s="181"/>
      <c r="V258" s="181"/>
      <c r="W258" s="181"/>
    </row>
    <row r="259" spans="1:23" ht="12">
      <c r="A259" s="249"/>
      <c r="B259" s="255"/>
      <c r="C259" s="249"/>
      <c r="D259" s="249"/>
      <c r="E259" s="109" t="s">
        <v>209</v>
      </c>
      <c r="F259" s="249"/>
      <c r="G259" s="249"/>
      <c r="H259" s="249"/>
      <c r="I259" s="249"/>
      <c r="J259" s="249"/>
      <c r="K259" s="249"/>
      <c r="L259" s="249"/>
      <c r="M259" s="249"/>
      <c r="N259" s="249"/>
      <c r="O259" s="249"/>
      <c r="P259" s="249"/>
      <c r="Q259" s="182"/>
      <c r="R259" s="182"/>
      <c r="S259" s="182"/>
      <c r="T259" s="182"/>
      <c r="U259" s="182"/>
      <c r="V259" s="182"/>
      <c r="W259" s="182"/>
    </row>
    <row r="260" spans="1:24" ht="12">
      <c r="A260" s="247"/>
      <c r="B260" s="250" t="s">
        <v>3</v>
      </c>
      <c r="C260" s="247" t="s">
        <v>268</v>
      </c>
      <c r="D260" s="247" t="s">
        <v>264</v>
      </c>
      <c r="E260" s="81" t="s">
        <v>413</v>
      </c>
      <c r="F260" s="247" t="s">
        <v>264</v>
      </c>
      <c r="G260" s="247" t="s">
        <v>264</v>
      </c>
      <c r="H260" s="247" t="s">
        <v>264</v>
      </c>
      <c r="I260" s="247" t="s">
        <v>264</v>
      </c>
      <c r="J260" s="247" t="s">
        <v>264</v>
      </c>
      <c r="K260" s="247" t="s">
        <v>264</v>
      </c>
      <c r="L260" s="247" t="s">
        <v>264</v>
      </c>
      <c r="M260" s="247" t="s">
        <v>264</v>
      </c>
      <c r="N260" s="247" t="s">
        <v>264</v>
      </c>
      <c r="O260" s="247" t="s">
        <v>264</v>
      </c>
      <c r="P260" s="247">
        <v>100</v>
      </c>
      <c r="Q260" s="180">
        <v>100</v>
      </c>
      <c r="R260" s="180">
        <v>100</v>
      </c>
      <c r="S260" s="180">
        <v>100</v>
      </c>
      <c r="T260" s="180">
        <v>100</v>
      </c>
      <c r="U260" s="180">
        <v>100</v>
      </c>
      <c r="V260" s="180">
        <v>100</v>
      </c>
      <c r="W260" s="180" t="s">
        <v>264</v>
      </c>
      <c r="X260" s="239"/>
    </row>
    <row r="261" spans="1:24" ht="24">
      <c r="A261" s="248"/>
      <c r="B261" s="251"/>
      <c r="C261" s="248"/>
      <c r="D261" s="248"/>
      <c r="E261" s="83" t="s">
        <v>366</v>
      </c>
      <c r="F261" s="248"/>
      <c r="G261" s="248"/>
      <c r="H261" s="248"/>
      <c r="I261" s="248"/>
      <c r="J261" s="248"/>
      <c r="K261" s="248"/>
      <c r="L261" s="248"/>
      <c r="M261" s="248"/>
      <c r="N261" s="248"/>
      <c r="O261" s="248"/>
      <c r="P261" s="248"/>
      <c r="Q261" s="181"/>
      <c r="R261" s="181"/>
      <c r="S261" s="181"/>
      <c r="T261" s="181"/>
      <c r="U261" s="181"/>
      <c r="V261" s="181"/>
      <c r="W261" s="181"/>
      <c r="X261" s="239"/>
    </row>
    <row r="262" spans="1:24" ht="27" customHeight="1">
      <c r="A262" s="249"/>
      <c r="B262" s="252"/>
      <c r="C262" s="249"/>
      <c r="D262" s="249"/>
      <c r="E262" s="84" t="s">
        <v>320</v>
      </c>
      <c r="F262" s="249"/>
      <c r="G262" s="249"/>
      <c r="H262" s="249"/>
      <c r="I262" s="249"/>
      <c r="J262" s="249"/>
      <c r="K262" s="249"/>
      <c r="L262" s="249"/>
      <c r="M262" s="249"/>
      <c r="N262" s="249"/>
      <c r="O262" s="249"/>
      <c r="P262" s="249"/>
      <c r="Q262" s="182"/>
      <c r="R262" s="182"/>
      <c r="S262" s="182"/>
      <c r="T262" s="182"/>
      <c r="U262" s="182"/>
      <c r="V262" s="182"/>
      <c r="W262" s="182"/>
      <c r="X262" s="239"/>
    </row>
    <row r="263" spans="1:24" s="89" customFormat="1" ht="36" customHeight="1">
      <c r="A263" s="70" t="s">
        <v>74</v>
      </c>
      <c r="B263" s="86" t="s">
        <v>75</v>
      </c>
      <c r="C263" s="76"/>
      <c r="D263" s="78" t="s">
        <v>264</v>
      </c>
      <c r="E263" s="78" t="s">
        <v>264</v>
      </c>
      <c r="F263" s="78" t="s">
        <v>379</v>
      </c>
      <c r="G263" s="70" t="s">
        <v>212</v>
      </c>
      <c r="H263" s="78" t="s">
        <v>264</v>
      </c>
      <c r="I263" s="78" t="s">
        <v>264</v>
      </c>
      <c r="J263" s="78" t="s">
        <v>264</v>
      </c>
      <c r="K263" s="79">
        <v>0</v>
      </c>
      <c r="L263" s="79">
        <f>L264</f>
        <v>14449.95</v>
      </c>
      <c r="M263" s="79">
        <f>M264</f>
        <v>15535.5</v>
      </c>
      <c r="N263" s="79">
        <f>N264+N265</f>
        <v>16900.6</v>
      </c>
      <c r="O263" s="79">
        <f aca="true" t="shared" si="23" ref="O263:V263">O264</f>
        <v>22371.9</v>
      </c>
      <c r="P263" s="79">
        <v>36884.64</v>
      </c>
      <c r="Q263" s="142">
        <f t="shared" si="23"/>
        <v>49501.8</v>
      </c>
      <c r="R263" s="142">
        <f t="shared" si="23"/>
        <v>48024.3</v>
      </c>
      <c r="S263" s="142">
        <f t="shared" si="23"/>
        <v>53662.3</v>
      </c>
      <c r="T263" s="142">
        <f t="shared" si="23"/>
        <v>53959.8</v>
      </c>
      <c r="U263" s="142">
        <f t="shared" si="23"/>
        <v>53959.8</v>
      </c>
      <c r="V263" s="142">
        <f t="shared" si="23"/>
        <v>53959.8</v>
      </c>
      <c r="W263" s="142">
        <f>W264+W265</f>
        <v>419210.38999999996</v>
      </c>
      <c r="X263" s="308"/>
    </row>
    <row r="264" spans="1:24" s="65" customFormat="1" ht="12">
      <c r="A264" s="70"/>
      <c r="B264" s="86" t="s">
        <v>185</v>
      </c>
      <c r="C264" s="70" t="s">
        <v>266</v>
      </c>
      <c r="D264" s="70" t="s">
        <v>264</v>
      </c>
      <c r="E264" s="70" t="s">
        <v>264</v>
      </c>
      <c r="F264" s="70" t="s">
        <v>264</v>
      </c>
      <c r="G264" s="70" t="s">
        <v>212</v>
      </c>
      <c r="H264" s="90" t="s">
        <v>79</v>
      </c>
      <c r="I264" s="70">
        <v>1020214093</v>
      </c>
      <c r="J264" s="70">
        <v>611</v>
      </c>
      <c r="K264" s="87">
        <v>0</v>
      </c>
      <c r="L264" s="87">
        <v>14449.95</v>
      </c>
      <c r="M264" s="87">
        <v>15535.5</v>
      </c>
      <c r="N264" s="87">
        <v>15428.4</v>
      </c>
      <c r="O264" s="87">
        <v>22371.9</v>
      </c>
      <c r="P264" s="87">
        <v>36884.64</v>
      </c>
      <c r="Q264" s="143">
        <v>49501.8</v>
      </c>
      <c r="R264" s="143">
        <v>48024.3</v>
      </c>
      <c r="S264" s="143">
        <v>53662.3</v>
      </c>
      <c r="T264" s="143">
        <v>53959.8</v>
      </c>
      <c r="U264" s="143">
        <v>53959.8</v>
      </c>
      <c r="V264" s="143">
        <v>53959.8</v>
      </c>
      <c r="W264" s="142">
        <f>SUM(K264:V264)</f>
        <v>417738.18999999994</v>
      </c>
      <c r="X264" s="239"/>
    </row>
    <row r="265" spans="1:24" s="65" customFormat="1" ht="12">
      <c r="A265" s="70"/>
      <c r="B265" s="86" t="s">
        <v>185</v>
      </c>
      <c r="C265" s="70" t="s">
        <v>266</v>
      </c>
      <c r="D265" s="70" t="s">
        <v>264</v>
      </c>
      <c r="E265" s="70" t="s">
        <v>264</v>
      </c>
      <c r="F265" s="70" t="s">
        <v>264</v>
      </c>
      <c r="G265" s="70" t="s">
        <v>212</v>
      </c>
      <c r="H265" s="90" t="s">
        <v>79</v>
      </c>
      <c r="I265" s="70">
        <v>1020214093</v>
      </c>
      <c r="J265" s="70">
        <v>612</v>
      </c>
      <c r="K265" s="87">
        <v>0</v>
      </c>
      <c r="L265" s="87">
        <v>0</v>
      </c>
      <c r="M265" s="87">
        <v>0</v>
      </c>
      <c r="N265" s="87">
        <v>1472.2</v>
      </c>
      <c r="O265" s="87">
        <v>0</v>
      </c>
      <c r="P265" s="87">
        <v>0</v>
      </c>
      <c r="Q265" s="143">
        <v>0</v>
      </c>
      <c r="R265" s="143">
        <v>0</v>
      </c>
      <c r="S265" s="143">
        <v>0</v>
      </c>
      <c r="T265" s="143">
        <v>0</v>
      </c>
      <c r="U265" s="143">
        <v>0</v>
      </c>
      <c r="V265" s="143">
        <v>0</v>
      </c>
      <c r="W265" s="142">
        <f>SUM(K265:V265)</f>
        <v>1472.2</v>
      </c>
      <c r="X265" s="239"/>
    </row>
    <row r="266" spans="1:24" s="65" customFormat="1" ht="12">
      <c r="A266" s="247"/>
      <c r="B266" s="273" t="s">
        <v>414</v>
      </c>
      <c r="C266" s="247" t="s">
        <v>268</v>
      </c>
      <c r="D266" s="247" t="s">
        <v>264</v>
      </c>
      <c r="E266" s="126" t="s">
        <v>406</v>
      </c>
      <c r="F266" s="247" t="s">
        <v>264</v>
      </c>
      <c r="G266" s="247" t="s">
        <v>264</v>
      </c>
      <c r="H266" s="247" t="s">
        <v>264</v>
      </c>
      <c r="I266" s="247" t="s">
        <v>264</v>
      </c>
      <c r="J266" s="247" t="s">
        <v>264</v>
      </c>
      <c r="K266" s="261">
        <v>100</v>
      </c>
      <c r="L266" s="261">
        <v>100</v>
      </c>
      <c r="M266" s="261">
        <v>100</v>
      </c>
      <c r="N266" s="261">
        <v>100</v>
      </c>
      <c r="O266" s="261">
        <v>100</v>
      </c>
      <c r="P266" s="261">
        <v>100</v>
      </c>
      <c r="Q266" s="177">
        <v>100</v>
      </c>
      <c r="R266" s="177">
        <v>100</v>
      </c>
      <c r="S266" s="177">
        <v>100</v>
      </c>
      <c r="T266" s="177">
        <v>100</v>
      </c>
      <c r="U266" s="177">
        <v>100</v>
      </c>
      <c r="V266" s="177">
        <v>100</v>
      </c>
      <c r="W266" s="180" t="s">
        <v>264</v>
      </c>
      <c r="X266" s="239"/>
    </row>
    <row r="267" spans="1:24" s="65" customFormat="1" ht="12">
      <c r="A267" s="248"/>
      <c r="B267" s="274"/>
      <c r="C267" s="248"/>
      <c r="D267" s="248"/>
      <c r="E267" s="127" t="s">
        <v>367</v>
      </c>
      <c r="F267" s="248"/>
      <c r="G267" s="248"/>
      <c r="H267" s="248"/>
      <c r="I267" s="248"/>
      <c r="J267" s="248"/>
      <c r="K267" s="262"/>
      <c r="L267" s="262"/>
      <c r="M267" s="262"/>
      <c r="N267" s="262"/>
      <c r="O267" s="262"/>
      <c r="P267" s="262"/>
      <c r="Q267" s="178"/>
      <c r="R267" s="178"/>
      <c r="S267" s="178"/>
      <c r="T267" s="178"/>
      <c r="U267" s="178"/>
      <c r="V267" s="178"/>
      <c r="W267" s="181"/>
      <c r="X267" s="239"/>
    </row>
    <row r="268" spans="1:24" s="65" customFormat="1" ht="24">
      <c r="A268" s="249"/>
      <c r="B268" s="275"/>
      <c r="C268" s="249"/>
      <c r="D268" s="249"/>
      <c r="E268" s="128" t="s">
        <v>211</v>
      </c>
      <c r="F268" s="249"/>
      <c r="G268" s="249"/>
      <c r="H268" s="249"/>
      <c r="I268" s="249"/>
      <c r="J268" s="249"/>
      <c r="K268" s="263"/>
      <c r="L268" s="263"/>
      <c r="M268" s="263"/>
      <c r="N268" s="263"/>
      <c r="O268" s="263"/>
      <c r="P268" s="263"/>
      <c r="Q268" s="179"/>
      <c r="R268" s="179"/>
      <c r="S268" s="179"/>
      <c r="T268" s="179"/>
      <c r="U268" s="179"/>
      <c r="V268" s="179"/>
      <c r="W268" s="182"/>
      <c r="X268" s="239"/>
    </row>
    <row r="269" spans="6:23" ht="91.5" customHeight="1" thickBot="1">
      <c r="F269" s="132"/>
      <c r="G269" s="133"/>
      <c r="H269" s="133"/>
      <c r="I269" s="133"/>
      <c r="J269" s="134"/>
      <c r="K269" s="135"/>
      <c r="W269" s="147" t="s">
        <v>259</v>
      </c>
    </row>
    <row r="270" ht="12" customHeight="1"/>
  </sheetData>
  <sheetProtection/>
  <autoFilter ref="A5:W268"/>
  <mergeCells count="1214">
    <mergeCell ref="T162:T164"/>
    <mergeCell ref="U162:U164"/>
    <mergeCell ref="V162:V164"/>
    <mergeCell ref="W162:W164"/>
    <mergeCell ref="A162:A164"/>
    <mergeCell ref="B162:B164"/>
    <mergeCell ref="C162:C164"/>
    <mergeCell ref="D162:D164"/>
    <mergeCell ref="F162:F164"/>
    <mergeCell ref="Q162:Q164"/>
    <mergeCell ref="R162:R164"/>
    <mergeCell ref="G162:G164"/>
    <mergeCell ref="H162:H164"/>
    <mergeCell ref="I162:I164"/>
    <mergeCell ref="J162:J164"/>
    <mergeCell ref="K162:K164"/>
    <mergeCell ref="L162:L164"/>
    <mergeCell ref="X209:X211"/>
    <mergeCell ref="X206:X208"/>
    <mergeCell ref="X212:X218"/>
    <mergeCell ref="A168:A170"/>
    <mergeCell ref="X51:X67"/>
    <mergeCell ref="V223:V225"/>
    <mergeCell ref="X147:X151"/>
    <mergeCell ref="V194:V196"/>
    <mergeCell ref="V197:V199"/>
    <mergeCell ref="V200:V202"/>
    <mergeCell ref="V227:V230"/>
    <mergeCell ref="V247:V249"/>
    <mergeCell ref="V257:V259"/>
    <mergeCell ref="V260:V262"/>
    <mergeCell ref="V266:V268"/>
    <mergeCell ref="X221:X249"/>
    <mergeCell ref="X255:X256"/>
    <mergeCell ref="X260:X268"/>
    <mergeCell ref="W227:W230"/>
    <mergeCell ref="W252:W254"/>
    <mergeCell ref="X194:X202"/>
    <mergeCell ref="U191:U193"/>
    <mergeCell ref="U194:U196"/>
    <mergeCell ref="U200:U202"/>
    <mergeCell ref="U203:U205"/>
    <mergeCell ref="Q191:Q193"/>
    <mergeCell ref="T203:T205"/>
    <mergeCell ref="R191:R193"/>
    <mergeCell ref="W200:W202"/>
    <mergeCell ref="W197:W199"/>
    <mergeCell ref="A52:A63"/>
    <mergeCell ref="B52:B63"/>
    <mergeCell ref="C52:C63"/>
    <mergeCell ref="D52:D63"/>
    <mergeCell ref="E52:E63"/>
    <mergeCell ref="F52:F63"/>
    <mergeCell ref="G52:G63"/>
    <mergeCell ref="A64:A67"/>
    <mergeCell ref="X11:X13"/>
    <mergeCell ref="V12:V13"/>
    <mergeCell ref="V133:V135"/>
    <mergeCell ref="V136:V138"/>
    <mergeCell ref="V14:V16"/>
    <mergeCell ref="X14:X16"/>
    <mergeCell ref="V48:V50"/>
    <mergeCell ref="X45:X47"/>
    <mergeCell ref="X152:X170"/>
    <mergeCell ref="X81:X83"/>
    <mergeCell ref="V139:V141"/>
    <mergeCell ref="X133:X135"/>
    <mergeCell ref="V144:V146"/>
    <mergeCell ref="X144:X146"/>
    <mergeCell ref="V154:V156"/>
    <mergeCell ref="V159:V161"/>
    <mergeCell ref="W144:W146"/>
    <mergeCell ref="W159:W161"/>
    <mergeCell ref="V32:V34"/>
    <mergeCell ref="V45:V47"/>
    <mergeCell ref="X32:X44"/>
    <mergeCell ref="W17:W19"/>
    <mergeCell ref="V87:V89"/>
    <mergeCell ref="V84:V86"/>
    <mergeCell ref="W64:W67"/>
    <mergeCell ref="W165:W167"/>
    <mergeCell ref="W118:W120"/>
    <mergeCell ref="B64:B67"/>
    <mergeCell ref="C64:C67"/>
    <mergeCell ref="D64:D67"/>
    <mergeCell ref="F64:F67"/>
    <mergeCell ref="G64:G67"/>
    <mergeCell ref="H64:H67"/>
    <mergeCell ref="I64:I67"/>
    <mergeCell ref="V165:V167"/>
    <mergeCell ref="J64:J67"/>
    <mergeCell ref="K64:K67"/>
    <mergeCell ref="V90:V92"/>
    <mergeCell ref="V93:V95"/>
    <mergeCell ref="V96:V98"/>
    <mergeCell ref="V101:V103"/>
    <mergeCell ref="S64:S67"/>
    <mergeCell ref="T64:T67"/>
    <mergeCell ref="U64:U67"/>
    <mergeCell ref="V64:V67"/>
    <mergeCell ref="V104:V106"/>
    <mergeCell ref="U144:U146"/>
    <mergeCell ref="S209:S211"/>
    <mergeCell ref="T209:T211"/>
    <mergeCell ref="Q104:Q106"/>
    <mergeCell ref="Q111:Q113"/>
    <mergeCell ref="Q144:Q146"/>
    <mergeCell ref="R165:R167"/>
    <mergeCell ref="T200:T202"/>
    <mergeCell ref="T185:T187"/>
    <mergeCell ref="U179:U181"/>
    <mergeCell ref="U182:U184"/>
    <mergeCell ref="U197:U199"/>
    <mergeCell ref="P252:P254"/>
    <mergeCell ref="T252:T254"/>
    <mergeCell ref="T182:T184"/>
    <mergeCell ref="Q209:Q211"/>
    <mergeCell ref="R209:R211"/>
    <mergeCell ref="U209:U211"/>
    <mergeCell ref="W209:W211"/>
    <mergeCell ref="B209:B211"/>
    <mergeCell ref="A209:A211"/>
    <mergeCell ref="C209:C211"/>
    <mergeCell ref="D209:D211"/>
    <mergeCell ref="F209:F211"/>
    <mergeCell ref="G209:G211"/>
    <mergeCell ref="H209:H211"/>
    <mergeCell ref="I209:I211"/>
    <mergeCell ref="J209:J211"/>
    <mergeCell ref="U185:U187"/>
    <mergeCell ref="U188:U190"/>
    <mergeCell ref="U206:U208"/>
    <mergeCell ref="K209:K211"/>
    <mergeCell ref="L209:L211"/>
    <mergeCell ref="M209:M211"/>
    <mergeCell ref="N209:N211"/>
    <mergeCell ref="O209:O211"/>
    <mergeCell ref="P209:P211"/>
    <mergeCell ref="S206:S208"/>
    <mergeCell ref="S257:S259"/>
    <mergeCell ref="T84:T86"/>
    <mergeCell ref="T87:T89"/>
    <mergeCell ref="T90:T92"/>
    <mergeCell ref="T93:T95"/>
    <mergeCell ref="T101:T103"/>
    <mergeCell ref="T188:T190"/>
    <mergeCell ref="T191:T193"/>
    <mergeCell ref="T206:T208"/>
    <mergeCell ref="S162:S164"/>
    <mergeCell ref="O144:O146"/>
    <mergeCell ref="P144:P146"/>
    <mergeCell ref="P124:P126"/>
    <mergeCell ref="F206:F208"/>
    <mergeCell ref="P200:P202"/>
    <mergeCell ref="K203:K205"/>
    <mergeCell ref="M162:M164"/>
    <mergeCell ref="N162:N164"/>
    <mergeCell ref="O162:O164"/>
    <mergeCell ref="P162:P164"/>
    <mergeCell ref="Q194:Q196"/>
    <mergeCell ref="R206:R208"/>
    <mergeCell ref="R200:R202"/>
    <mergeCell ref="O96:O98"/>
    <mergeCell ref="S111:S113"/>
    <mergeCell ref="S118:S120"/>
    <mergeCell ref="R176:R178"/>
    <mergeCell ref="R179:R181"/>
    <mergeCell ref="Q182:Q184"/>
    <mergeCell ref="R182:R184"/>
    <mergeCell ref="R111:R113"/>
    <mergeCell ref="Q124:Q126"/>
    <mergeCell ref="Q133:Q135"/>
    <mergeCell ref="T159:T161"/>
    <mergeCell ref="T124:T126"/>
    <mergeCell ref="Q247:Q249"/>
    <mergeCell ref="Q227:Q230"/>
    <mergeCell ref="R227:R230"/>
    <mergeCell ref="R194:R196"/>
    <mergeCell ref="Q200:Q202"/>
    <mergeCell ref="U84:U86"/>
    <mergeCell ref="U87:U89"/>
    <mergeCell ref="U90:U92"/>
    <mergeCell ref="U93:U95"/>
    <mergeCell ref="U101:U103"/>
    <mergeCell ref="U154:U156"/>
    <mergeCell ref="U165:U167"/>
    <mergeCell ref="U149:U151"/>
    <mergeCell ref="U159:U161"/>
    <mergeCell ref="U139:U141"/>
    <mergeCell ref="U136:U138"/>
    <mergeCell ref="O252:O254"/>
    <mergeCell ref="U176:U178"/>
    <mergeCell ref="T247:T249"/>
    <mergeCell ref="Q216:Q218"/>
    <mergeCell ref="R216:R218"/>
    <mergeCell ref="T17:T19"/>
    <mergeCell ref="T25:T27"/>
    <mergeCell ref="S247:S249"/>
    <mergeCell ref="T136:T138"/>
    <mergeCell ref="T139:T141"/>
    <mergeCell ref="T144:T146"/>
    <mergeCell ref="T149:T151"/>
    <mergeCell ref="T111:T113"/>
    <mergeCell ref="T118:T120"/>
    <mergeCell ref="T216:T218"/>
    <mergeCell ref="T176:T178"/>
    <mergeCell ref="T179:T181"/>
    <mergeCell ref="S179:S181"/>
    <mergeCell ref="T197:T199"/>
    <mergeCell ref="T133:T135"/>
    <mergeCell ref="U104:U106"/>
    <mergeCell ref="U111:U113"/>
    <mergeCell ref="U118:U120"/>
    <mergeCell ref="U124:U126"/>
    <mergeCell ref="U133:U135"/>
    <mergeCell ref="S139:S141"/>
    <mergeCell ref="S144:S146"/>
    <mergeCell ref="S149:S151"/>
    <mergeCell ref="S252:S254"/>
    <mergeCell ref="S182:S184"/>
    <mergeCell ref="S173:S175"/>
    <mergeCell ref="S176:S178"/>
    <mergeCell ref="S133:S135"/>
    <mergeCell ref="S84:S86"/>
    <mergeCell ref="T154:T156"/>
    <mergeCell ref="T165:T167"/>
    <mergeCell ref="S90:S92"/>
    <mergeCell ref="T96:T98"/>
    <mergeCell ref="S154:S156"/>
    <mergeCell ref="S159:S161"/>
    <mergeCell ref="S165:S167"/>
    <mergeCell ref="S136:S138"/>
    <mergeCell ref="T194:T196"/>
    <mergeCell ref="S185:S187"/>
    <mergeCell ref="S188:S190"/>
    <mergeCell ref="Q14:Q16"/>
    <mergeCell ref="T11:T13"/>
    <mergeCell ref="R14:R16"/>
    <mergeCell ref="T32:T34"/>
    <mergeCell ref="R17:R19"/>
    <mergeCell ref="Q64:Q67"/>
    <mergeCell ref="S124:S126"/>
    <mergeCell ref="S70:S72"/>
    <mergeCell ref="T70:T72"/>
    <mergeCell ref="U17:U19"/>
    <mergeCell ref="U25:U27"/>
    <mergeCell ref="U32:U34"/>
    <mergeCell ref="S14:S16"/>
    <mergeCell ref="U14:U16"/>
    <mergeCell ref="S17:S19"/>
    <mergeCell ref="S25:S27"/>
    <mergeCell ref="T14:T16"/>
    <mergeCell ref="W14:W16"/>
    <mergeCell ref="M14:M16"/>
    <mergeCell ref="N14:N16"/>
    <mergeCell ref="I14:I16"/>
    <mergeCell ref="J14:J16"/>
    <mergeCell ref="K14:K16"/>
    <mergeCell ref="L14:L16"/>
    <mergeCell ref="O14:O16"/>
    <mergeCell ref="P14:P16"/>
    <mergeCell ref="K17:K19"/>
    <mergeCell ref="L64:L67"/>
    <mergeCell ref="M64:M67"/>
    <mergeCell ref="N64:N67"/>
    <mergeCell ref="O64:O67"/>
    <mergeCell ref="P64:P67"/>
    <mergeCell ref="P25:P27"/>
    <mergeCell ref="M25:M27"/>
    <mergeCell ref="N25:N27"/>
    <mergeCell ref="N17:N19"/>
    <mergeCell ref="R64:R67"/>
    <mergeCell ref="A11:A13"/>
    <mergeCell ref="B11:B13"/>
    <mergeCell ref="C11:C13"/>
    <mergeCell ref="D11:D13"/>
    <mergeCell ref="F11:F13"/>
    <mergeCell ref="H11:H13"/>
    <mergeCell ref="I11:I13"/>
    <mergeCell ref="N11:N13"/>
    <mergeCell ref="G11:G13"/>
    <mergeCell ref="H3:J3"/>
    <mergeCell ref="J11:J13"/>
    <mergeCell ref="D3:D4"/>
    <mergeCell ref="E3:E4"/>
    <mergeCell ref="F3:F4"/>
    <mergeCell ref="O1:W1"/>
    <mergeCell ref="A2:W2"/>
    <mergeCell ref="A3:A4"/>
    <mergeCell ref="B3:B4"/>
    <mergeCell ref="C3:C4"/>
    <mergeCell ref="K11:K13"/>
    <mergeCell ref="Q11:Q13"/>
    <mergeCell ref="R11:R13"/>
    <mergeCell ref="W11:W13"/>
    <mergeCell ref="M11:M13"/>
    <mergeCell ref="S11:S13"/>
    <mergeCell ref="O11:O13"/>
    <mergeCell ref="P11:P13"/>
    <mergeCell ref="L11:L13"/>
    <mergeCell ref="U11:U13"/>
    <mergeCell ref="G3:G4"/>
    <mergeCell ref="K3:W3"/>
    <mergeCell ref="M17:M19"/>
    <mergeCell ref="Q17:Q19"/>
    <mergeCell ref="H17:H19"/>
    <mergeCell ref="Q25:Q27"/>
    <mergeCell ref="R25:R27"/>
    <mergeCell ref="P17:P19"/>
    <mergeCell ref="L25:L27"/>
    <mergeCell ref="H14:H16"/>
    <mergeCell ref="A17:A19"/>
    <mergeCell ref="B17:B19"/>
    <mergeCell ref="C17:C19"/>
    <mergeCell ref="D17:D19"/>
    <mergeCell ref="F17:F19"/>
    <mergeCell ref="O17:O19"/>
    <mergeCell ref="I17:I19"/>
    <mergeCell ref="J17:J19"/>
    <mergeCell ref="G17:G19"/>
    <mergeCell ref="L17:L19"/>
    <mergeCell ref="A14:A16"/>
    <mergeCell ref="B14:B16"/>
    <mergeCell ref="C14:C16"/>
    <mergeCell ref="D14:D16"/>
    <mergeCell ref="F14:F16"/>
    <mergeCell ref="G14:G16"/>
    <mergeCell ref="I25:I27"/>
    <mergeCell ref="J25:J27"/>
    <mergeCell ref="K25:K27"/>
    <mergeCell ref="A25:A27"/>
    <mergeCell ref="B25:B27"/>
    <mergeCell ref="C25:C27"/>
    <mergeCell ref="D25:D27"/>
    <mergeCell ref="F25:F27"/>
    <mergeCell ref="W25:W27"/>
    <mergeCell ref="G25:G27"/>
    <mergeCell ref="H25:H27"/>
    <mergeCell ref="O25:O27"/>
    <mergeCell ref="A32:A34"/>
    <mergeCell ref="B32:B34"/>
    <mergeCell ref="C32:C34"/>
    <mergeCell ref="D32:D34"/>
    <mergeCell ref="F32:F34"/>
    <mergeCell ref="G32:G34"/>
    <mergeCell ref="P45:P47"/>
    <mergeCell ref="A36:A44"/>
    <mergeCell ref="B36:B44"/>
    <mergeCell ref="C36:C44"/>
    <mergeCell ref="D36:D44"/>
    <mergeCell ref="E36:E44"/>
    <mergeCell ref="F36:F44"/>
    <mergeCell ref="W32:W34"/>
    <mergeCell ref="R32:R34"/>
    <mergeCell ref="M32:M34"/>
    <mergeCell ref="N32:N34"/>
    <mergeCell ref="I32:I34"/>
    <mergeCell ref="W45:W47"/>
    <mergeCell ref="L32:L34"/>
    <mergeCell ref="Q32:Q34"/>
    <mergeCell ref="U45:U47"/>
    <mergeCell ref="N45:N47"/>
    <mergeCell ref="G36:G44"/>
    <mergeCell ref="O32:O34"/>
    <mergeCell ref="H32:H34"/>
    <mergeCell ref="P32:P34"/>
    <mergeCell ref="J32:J34"/>
    <mergeCell ref="K32:K34"/>
    <mergeCell ref="G45:G47"/>
    <mergeCell ref="A45:A47"/>
    <mergeCell ref="T45:T47"/>
    <mergeCell ref="T48:T50"/>
    <mergeCell ref="H48:H50"/>
    <mergeCell ref="I48:I50"/>
    <mergeCell ref="J48:J50"/>
    <mergeCell ref="K48:K50"/>
    <mergeCell ref="L48:L50"/>
    <mergeCell ref="G48:G50"/>
    <mergeCell ref="H45:H47"/>
    <mergeCell ref="I45:I47"/>
    <mergeCell ref="J45:J47"/>
    <mergeCell ref="S32:S34"/>
    <mergeCell ref="S45:S47"/>
    <mergeCell ref="S48:S50"/>
    <mergeCell ref="M48:M50"/>
    <mergeCell ref="K45:K47"/>
    <mergeCell ref="R48:R50"/>
    <mergeCell ref="O45:O47"/>
    <mergeCell ref="F45:F47"/>
    <mergeCell ref="D45:D47"/>
    <mergeCell ref="C45:C47"/>
    <mergeCell ref="B45:B47"/>
    <mergeCell ref="A48:A50"/>
    <mergeCell ref="B48:B50"/>
    <mergeCell ref="C48:C50"/>
    <mergeCell ref="D48:D50"/>
    <mergeCell ref="F48:F50"/>
    <mergeCell ref="B81:B83"/>
    <mergeCell ref="W48:W50"/>
    <mergeCell ref="Q45:Q47"/>
    <mergeCell ref="R45:R47"/>
    <mergeCell ref="Q48:Q50"/>
    <mergeCell ref="L45:L47"/>
    <mergeCell ref="M45:M47"/>
    <mergeCell ref="N48:N50"/>
    <mergeCell ref="O48:O50"/>
    <mergeCell ref="P48:P50"/>
    <mergeCell ref="U48:U50"/>
    <mergeCell ref="W75:W77"/>
    <mergeCell ref="H75:H77"/>
    <mergeCell ref="I75:I77"/>
    <mergeCell ref="J75:J77"/>
    <mergeCell ref="K75:K77"/>
    <mergeCell ref="L75:L77"/>
    <mergeCell ref="T75:T77"/>
    <mergeCell ref="S75:S77"/>
    <mergeCell ref="O70:O72"/>
    <mergeCell ref="P70:P72"/>
    <mergeCell ref="M70:M72"/>
    <mergeCell ref="P75:P77"/>
    <mergeCell ref="Q70:Q72"/>
    <mergeCell ref="R70:R72"/>
    <mergeCell ref="Q75:Q77"/>
    <mergeCell ref="R75:R77"/>
    <mergeCell ref="C75:C77"/>
    <mergeCell ref="D75:D77"/>
    <mergeCell ref="F75:F77"/>
    <mergeCell ref="W81:W83"/>
    <mergeCell ref="N81:N83"/>
    <mergeCell ref="P78:P80"/>
    <mergeCell ref="Q78:Q80"/>
    <mergeCell ref="Q81:Q83"/>
    <mergeCell ref="T78:T80"/>
    <mergeCell ref="U81:U83"/>
    <mergeCell ref="R81:R83"/>
    <mergeCell ref="L81:L83"/>
    <mergeCell ref="M81:M83"/>
    <mergeCell ref="O81:O83"/>
    <mergeCell ref="P81:P83"/>
    <mergeCell ref="S78:S80"/>
    <mergeCell ref="S81:S83"/>
    <mergeCell ref="H81:H83"/>
    <mergeCell ref="I81:I83"/>
    <mergeCell ref="J81:J83"/>
    <mergeCell ref="U78:U80"/>
    <mergeCell ref="C81:C83"/>
    <mergeCell ref="D81:D83"/>
    <mergeCell ref="F81:F83"/>
    <mergeCell ref="G81:G83"/>
    <mergeCell ref="T81:T83"/>
    <mergeCell ref="M78:M80"/>
    <mergeCell ref="V75:V77"/>
    <mergeCell ref="V81:V83"/>
    <mergeCell ref="A70:A72"/>
    <mergeCell ref="B70:B72"/>
    <mergeCell ref="C70:C72"/>
    <mergeCell ref="D70:D72"/>
    <mergeCell ref="F70:F72"/>
    <mergeCell ref="G70:G72"/>
    <mergeCell ref="A75:A77"/>
    <mergeCell ref="K81:K83"/>
    <mergeCell ref="W78:W80"/>
    <mergeCell ref="H78:H80"/>
    <mergeCell ref="I78:I80"/>
    <mergeCell ref="J78:J80"/>
    <mergeCell ref="K78:K80"/>
    <mergeCell ref="L78:L80"/>
    <mergeCell ref="N78:N80"/>
    <mergeCell ref="O78:O80"/>
    <mergeCell ref="R78:R80"/>
    <mergeCell ref="V78:V80"/>
    <mergeCell ref="G78:G80"/>
    <mergeCell ref="G75:G77"/>
    <mergeCell ref="O75:O77"/>
    <mergeCell ref="N75:N77"/>
    <mergeCell ref="N70:N72"/>
    <mergeCell ref="M75:M77"/>
    <mergeCell ref="H70:H72"/>
    <mergeCell ref="I70:I72"/>
    <mergeCell ref="J70:J72"/>
    <mergeCell ref="K70:K72"/>
    <mergeCell ref="L70:L72"/>
    <mergeCell ref="U70:U72"/>
    <mergeCell ref="U75:U77"/>
    <mergeCell ref="B75:B77"/>
    <mergeCell ref="A78:A80"/>
    <mergeCell ref="B78:B80"/>
    <mergeCell ref="C78:C80"/>
    <mergeCell ref="D78:D80"/>
    <mergeCell ref="F78:F80"/>
    <mergeCell ref="Q84:Q86"/>
    <mergeCell ref="Q87:Q89"/>
    <mergeCell ref="R84:R86"/>
    <mergeCell ref="A81:A83"/>
    <mergeCell ref="R87:R89"/>
    <mergeCell ref="W87:W89"/>
    <mergeCell ref="H87:H89"/>
    <mergeCell ref="I87:I89"/>
    <mergeCell ref="J87:J89"/>
    <mergeCell ref="P87:P89"/>
    <mergeCell ref="A87:A89"/>
    <mergeCell ref="B87:B89"/>
    <mergeCell ref="C87:C89"/>
    <mergeCell ref="D87:D89"/>
    <mergeCell ref="F84:F86"/>
    <mergeCell ref="G84:G86"/>
    <mergeCell ref="G87:G89"/>
    <mergeCell ref="A84:A86"/>
    <mergeCell ref="B84:B86"/>
    <mergeCell ref="C84:C86"/>
    <mergeCell ref="D84:D86"/>
    <mergeCell ref="H84:H86"/>
    <mergeCell ref="I84:I86"/>
    <mergeCell ref="P84:P86"/>
    <mergeCell ref="S87:S89"/>
    <mergeCell ref="A93:A95"/>
    <mergeCell ref="B93:B95"/>
    <mergeCell ref="C93:C95"/>
    <mergeCell ref="D93:D95"/>
    <mergeCell ref="F93:F95"/>
    <mergeCell ref="G93:G95"/>
    <mergeCell ref="A90:A92"/>
    <mergeCell ref="B90:B92"/>
    <mergeCell ref="F87:F89"/>
    <mergeCell ref="J84:J86"/>
    <mergeCell ref="O84:O86"/>
    <mergeCell ref="N84:N86"/>
    <mergeCell ref="K87:K89"/>
    <mergeCell ref="L87:L89"/>
    <mergeCell ref="K84:K86"/>
    <mergeCell ref="L84:L86"/>
    <mergeCell ref="M84:M86"/>
    <mergeCell ref="N87:N89"/>
    <mergeCell ref="Q90:Q92"/>
    <mergeCell ref="M87:M89"/>
    <mergeCell ref="L90:L92"/>
    <mergeCell ref="M90:M92"/>
    <mergeCell ref="N90:N92"/>
    <mergeCell ref="Q93:Q95"/>
    <mergeCell ref="P90:P92"/>
    <mergeCell ref="O87:O89"/>
    <mergeCell ref="C90:C92"/>
    <mergeCell ref="D90:D92"/>
    <mergeCell ref="M93:M95"/>
    <mergeCell ref="N93:N95"/>
    <mergeCell ref="O93:O95"/>
    <mergeCell ref="O90:O92"/>
    <mergeCell ref="I90:I92"/>
    <mergeCell ref="J90:J92"/>
    <mergeCell ref="K90:K92"/>
    <mergeCell ref="F90:F92"/>
    <mergeCell ref="U96:U98"/>
    <mergeCell ref="I96:I98"/>
    <mergeCell ref="G90:G92"/>
    <mergeCell ref="H90:H92"/>
    <mergeCell ref="R96:R98"/>
    <mergeCell ref="R104:R106"/>
    <mergeCell ref="R90:R92"/>
    <mergeCell ref="P96:P98"/>
    <mergeCell ref="S96:S98"/>
    <mergeCell ref="S104:S106"/>
    <mergeCell ref="S93:S95"/>
    <mergeCell ref="R93:R95"/>
    <mergeCell ref="R101:R103"/>
    <mergeCell ref="O101:O103"/>
    <mergeCell ref="L93:L95"/>
    <mergeCell ref="P93:P95"/>
    <mergeCell ref="S101:S103"/>
    <mergeCell ref="H101:H103"/>
    <mergeCell ref="I101:I103"/>
    <mergeCell ref="T104:T106"/>
    <mergeCell ref="W93:W95"/>
    <mergeCell ref="H93:H95"/>
    <mergeCell ref="I93:I95"/>
    <mergeCell ref="J93:J95"/>
    <mergeCell ref="K93:K95"/>
    <mergeCell ref="W96:W98"/>
    <mergeCell ref="K111:K113"/>
    <mergeCell ref="F118:F120"/>
    <mergeCell ref="G118:G120"/>
    <mergeCell ref="H118:H120"/>
    <mergeCell ref="I118:I120"/>
    <mergeCell ref="A118:A120"/>
    <mergeCell ref="B118:B120"/>
    <mergeCell ref="C118:C120"/>
    <mergeCell ref="D118:D120"/>
    <mergeCell ref="D111:D113"/>
    <mergeCell ref="F111:F113"/>
    <mergeCell ref="G111:G113"/>
    <mergeCell ref="K133:K135"/>
    <mergeCell ref="A111:A113"/>
    <mergeCell ref="B111:B113"/>
    <mergeCell ref="C111:C113"/>
    <mergeCell ref="C133:C135"/>
    <mergeCell ref="D133:D135"/>
    <mergeCell ref="F133:F135"/>
    <mergeCell ref="H133:H135"/>
    <mergeCell ref="A96:A98"/>
    <mergeCell ref="B96:B98"/>
    <mergeCell ref="C96:C98"/>
    <mergeCell ref="D96:D98"/>
    <mergeCell ref="I104:I106"/>
    <mergeCell ref="G96:G98"/>
    <mergeCell ref="A104:A106"/>
    <mergeCell ref="B104:B106"/>
    <mergeCell ref="G101:G103"/>
    <mergeCell ref="H96:H98"/>
    <mergeCell ref="A101:A103"/>
    <mergeCell ref="C101:C103"/>
    <mergeCell ref="D101:D103"/>
    <mergeCell ref="B101:B103"/>
    <mergeCell ref="B133:B135"/>
    <mergeCell ref="I133:I135"/>
    <mergeCell ref="G133:G135"/>
    <mergeCell ref="G124:G126"/>
    <mergeCell ref="C124:C126"/>
    <mergeCell ref="H124:H126"/>
    <mergeCell ref="J104:J106"/>
    <mergeCell ref="H104:H106"/>
    <mergeCell ref="A133:A135"/>
    <mergeCell ref="H111:H113"/>
    <mergeCell ref="I111:I113"/>
    <mergeCell ref="J111:J113"/>
    <mergeCell ref="J118:J120"/>
    <mergeCell ref="C104:C106"/>
    <mergeCell ref="D104:D106"/>
    <mergeCell ref="I124:I126"/>
    <mergeCell ref="Q118:Q120"/>
    <mergeCell ref="K96:K98"/>
    <mergeCell ref="L96:L98"/>
    <mergeCell ref="M96:M98"/>
    <mergeCell ref="N96:N98"/>
    <mergeCell ref="Q96:Q98"/>
    <mergeCell ref="P104:P106"/>
    <mergeCell ref="N118:N120"/>
    <mergeCell ref="M111:M113"/>
    <mergeCell ref="K101:K103"/>
    <mergeCell ref="J96:J98"/>
    <mergeCell ref="Q101:Q103"/>
    <mergeCell ref="N101:N103"/>
    <mergeCell ref="J101:J103"/>
    <mergeCell ref="L111:L113"/>
    <mergeCell ref="N111:N113"/>
    <mergeCell ref="O111:O113"/>
    <mergeCell ref="P111:P113"/>
    <mergeCell ref="M101:M103"/>
    <mergeCell ref="L101:L103"/>
    <mergeCell ref="F96:F98"/>
    <mergeCell ref="F104:F106"/>
    <mergeCell ref="G104:G106"/>
    <mergeCell ref="F101:F103"/>
    <mergeCell ref="P101:P103"/>
    <mergeCell ref="K104:K106"/>
    <mergeCell ref="L104:L106"/>
    <mergeCell ref="M104:M106"/>
    <mergeCell ref="O104:O106"/>
    <mergeCell ref="N104:N106"/>
    <mergeCell ref="O124:O126"/>
    <mergeCell ref="A124:A126"/>
    <mergeCell ref="B124:B126"/>
    <mergeCell ref="D124:D126"/>
    <mergeCell ref="F124:F126"/>
    <mergeCell ref="K124:K126"/>
    <mergeCell ref="L124:L126"/>
    <mergeCell ref="N124:N126"/>
    <mergeCell ref="J124:J126"/>
    <mergeCell ref="K118:K120"/>
    <mergeCell ref="L118:L120"/>
    <mergeCell ref="M118:M120"/>
    <mergeCell ref="W133:W135"/>
    <mergeCell ref="N133:N135"/>
    <mergeCell ref="R118:R120"/>
    <mergeCell ref="R133:R135"/>
    <mergeCell ref="P118:P120"/>
    <mergeCell ref="O118:O120"/>
    <mergeCell ref="W124:W126"/>
    <mergeCell ref="R136:R138"/>
    <mergeCell ref="Q139:Q141"/>
    <mergeCell ref="R139:R141"/>
    <mergeCell ref="M124:M126"/>
    <mergeCell ref="L133:L135"/>
    <mergeCell ref="M133:M135"/>
    <mergeCell ref="N139:N141"/>
    <mergeCell ref="O139:O141"/>
    <mergeCell ref="P139:P141"/>
    <mergeCell ref="R124:R126"/>
    <mergeCell ref="J133:J135"/>
    <mergeCell ref="K136:K138"/>
    <mergeCell ref="O136:O138"/>
    <mergeCell ref="P136:P138"/>
    <mergeCell ref="Q136:Q138"/>
    <mergeCell ref="N136:N138"/>
    <mergeCell ref="L136:L138"/>
    <mergeCell ref="P133:P135"/>
    <mergeCell ref="M144:M146"/>
    <mergeCell ref="Q154:Q156"/>
    <mergeCell ref="L149:L151"/>
    <mergeCell ref="K139:K141"/>
    <mergeCell ref="L139:L141"/>
    <mergeCell ref="M139:M141"/>
    <mergeCell ref="M136:M138"/>
    <mergeCell ref="O133:O135"/>
    <mergeCell ref="R159:R161"/>
    <mergeCell ref="N159:N161"/>
    <mergeCell ref="H144:H146"/>
    <mergeCell ref="I144:I146"/>
    <mergeCell ref="J144:J146"/>
    <mergeCell ref="K144:K146"/>
    <mergeCell ref="L144:L146"/>
    <mergeCell ref="N144:N146"/>
    <mergeCell ref="P154:P156"/>
    <mergeCell ref="N149:N151"/>
    <mergeCell ref="K154:K156"/>
    <mergeCell ref="L154:L156"/>
    <mergeCell ref="N154:N156"/>
    <mergeCell ref="O154:O156"/>
    <mergeCell ref="H139:H141"/>
    <mergeCell ref="Q159:Q161"/>
    <mergeCell ref="Q149:Q151"/>
    <mergeCell ref="O149:O151"/>
    <mergeCell ref="I139:I141"/>
    <mergeCell ref="J139:J141"/>
    <mergeCell ref="M154:M156"/>
    <mergeCell ref="O159:O161"/>
    <mergeCell ref="P159:P161"/>
    <mergeCell ref="P149:P151"/>
    <mergeCell ref="H149:H151"/>
    <mergeCell ref="I149:I151"/>
    <mergeCell ref="J149:J151"/>
    <mergeCell ref="K149:K151"/>
    <mergeCell ref="I154:I156"/>
    <mergeCell ref="J154:J156"/>
    <mergeCell ref="K159:K161"/>
    <mergeCell ref="C144:C146"/>
    <mergeCell ref="J159:J161"/>
    <mergeCell ref="G159:G161"/>
    <mergeCell ref="A136:A138"/>
    <mergeCell ref="B136:B138"/>
    <mergeCell ref="C136:C138"/>
    <mergeCell ref="D136:D138"/>
    <mergeCell ref="F136:F138"/>
    <mergeCell ref="F154:F156"/>
    <mergeCell ref="B139:B141"/>
    <mergeCell ref="C139:C141"/>
    <mergeCell ref="A139:A141"/>
    <mergeCell ref="A154:A156"/>
    <mergeCell ref="B154:B156"/>
    <mergeCell ref="G144:G146"/>
    <mergeCell ref="A149:A151"/>
    <mergeCell ref="B149:B151"/>
    <mergeCell ref="C149:C151"/>
    <mergeCell ref="G154:G156"/>
    <mergeCell ref="D149:D151"/>
    <mergeCell ref="F149:F151"/>
    <mergeCell ref="G149:G151"/>
    <mergeCell ref="A144:A146"/>
    <mergeCell ref="A159:A161"/>
    <mergeCell ref="B159:B161"/>
    <mergeCell ref="C159:C161"/>
    <mergeCell ref="D159:D161"/>
    <mergeCell ref="D144:D146"/>
    <mergeCell ref="D154:D156"/>
    <mergeCell ref="H136:H138"/>
    <mergeCell ref="I136:I138"/>
    <mergeCell ref="J136:J138"/>
    <mergeCell ref="D139:D141"/>
    <mergeCell ref="F139:F141"/>
    <mergeCell ref="G139:G141"/>
    <mergeCell ref="G136:G138"/>
    <mergeCell ref="H159:H161"/>
    <mergeCell ref="I159:I161"/>
    <mergeCell ref="M149:M151"/>
    <mergeCell ref="F144:F146"/>
    <mergeCell ref="R149:R151"/>
    <mergeCell ref="R144:R146"/>
    <mergeCell ref="L159:L161"/>
    <mergeCell ref="M159:M161"/>
    <mergeCell ref="F159:F161"/>
    <mergeCell ref="R154:R156"/>
    <mergeCell ref="I165:I167"/>
    <mergeCell ref="Q165:Q167"/>
    <mergeCell ref="G165:G167"/>
    <mergeCell ref="K165:K167"/>
    <mergeCell ref="L165:L167"/>
    <mergeCell ref="M165:M167"/>
    <mergeCell ref="J165:J167"/>
    <mergeCell ref="N165:N167"/>
    <mergeCell ref="O165:O167"/>
    <mergeCell ref="P165:P167"/>
    <mergeCell ref="P168:P170"/>
    <mergeCell ref="Q168:Q170"/>
    <mergeCell ref="R168:R170"/>
    <mergeCell ref="S168:S170"/>
    <mergeCell ref="T168:T170"/>
    <mergeCell ref="B165:B167"/>
    <mergeCell ref="C165:C167"/>
    <mergeCell ref="D165:D167"/>
    <mergeCell ref="F165:F167"/>
    <mergeCell ref="H165:H167"/>
    <mergeCell ref="U168:U170"/>
    <mergeCell ref="V168:V170"/>
    <mergeCell ref="W173:W175"/>
    <mergeCell ref="N173:N175"/>
    <mergeCell ref="O173:O175"/>
    <mergeCell ref="P173:P175"/>
    <mergeCell ref="T173:T175"/>
    <mergeCell ref="U173:U175"/>
    <mergeCell ref="V173:V175"/>
    <mergeCell ref="O168:O170"/>
    <mergeCell ref="B173:B175"/>
    <mergeCell ref="C173:C175"/>
    <mergeCell ref="D173:D175"/>
    <mergeCell ref="F173:F175"/>
    <mergeCell ref="B168:B170"/>
    <mergeCell ref="C168:C170"/>
    <mergeCell ref="D168:D170"/>
    <mergeCell ref="F168:F170"/>
    <mergeCell ref="K168:K170"/>
    <mergeCell ref="L168:L170"/>
    <mergeCell ref="Q179:Q181"/>
    <mergeCell ref="O179:O181"/>
    <mergeCell ref="P179:P181"/>
    <mergeCell ref="G173:G175"/>
    <mergeCell ref="I168:I170"/>
    <mergeCell ref="J168:J170"/>
    <mergeCell ref="M168:M170"/>
    <mergeCell ref="N168:N170"/>
    <mergeCell ref="O176:O178"/>
    <mergeCell ref="P176:P178"/>
    <mergeCell ref="V176:V178"/>
    <mergeCell ref="V179:V181"/>
    <mergeCell ref="K173:K175"/>
    <mergeCell ref="L173:L175"/>
    <mergeCell ref="M173:M175"/>
    <mergeCell ref="Q173:Q175"/>
    <mergeCell ref="R173:R175"/>
    <mergeCell ref="N179:N181"/>
    <mergeCell ref="H176:H178"/>
    <mergeCell ref="I176:I178"/>
    <mergeCell ref="J176:J178"/>
    <mergeCell ref="K176:K178"/>
    <mergeCell ref="L176:L178"/>
    <mergeCell ref="N176:N178"/>
    <mergeCell ref="I173:I175"/>
    <mergeCell ref="J173:J175"/>
    <mergeCell ref="H173:H175"/>
    <mergeCell ref="W185:W187"/>
    <mergeCell ref="H188:H190"/>
    <mergeCell ref="B176:B178"/>
    <mergeCell ref="C176:C178"/>
    <mergeCell ref="D176:D178"/>
    <mergeCell ref="G179:G181"/>
    <mergeCell ref="H179:H181"/>
    <mergeCell ref="A179:A181"/>
    <mergeCell ref="K179:K181"/>
    <mergeCell ref="Q176:Q178"/>
    <mergeCell ref="N182:N184"/>
    <mergeCell ref="O182:O184"/>
    <mergeCell ref="P182:P184"/>
    <mergeCell ref="B179:B181"/>
    <mergeCell ref="C179:C181"/>
    <mergeCell ref="D179:D181"/>
    <mergeCell ref="F179:F181"/>
    <mergeCell ref="I179:I181"/>
    <mergeCell ref="B182:B184"/>
    <mergeCell ref="C182:C184"/>
    <mergeCell ref="D182:D184"/>
    <mergeCell ref="F182:F184"/>
    <mergeCell ref="R185:R187"/>
    <mergeCell ref="Q185:Q187"/>
    <mergeCell ref="M185:M187"/>
    <mergeCell ref="K185:K187"/>
    <mergeCell ref="L185:L187"/>
    <mergeCell ref="R188:R190"/>
    <mergeCell ref="M188:M190"/>
    <mergeCell ref="N188:N190"/>
    <mergeCell ref="O185:O187"/>
    <mergeCell ref="G182:G184"/>
    <mergeCell ref="A185:A187"/>
    <mergeCell ref="B185:B187"/>
    <mergeCell ref="L182:L184"/>
    <mergeCell ref="M182:M184"/>
    <mergeCell ref="N185:N187"/>
    <mergeCell ref="Q206:Q208"/>
    <mergeCell ref="G206:G208"/>
    <mergeCell ref="H206:H208"/>
    <mergeCell ref="I206:I208"/>
    <mergeCell ref="I200:I202"/>
    <mergeCell ref="J200:J202"/>
    <mergeCell ref="Q203:Q205"/>
    <mergeCell ref="Q188:Q190"/>
    <mergeCell ref="K191:K193"/>
    <mergeCell ref="L194:L196"/>
    <mergeCell ref="L206:L208"/>
    <mergeCell ref="M206:M208"/>
    <mergeCell ref="N206:N208"/>
    <mergeCell ref="L191:L193"/>
    <mergeCell ref="O206:O208"/>
    <mergeCell ref="P194:P196"/>
    <mergeCell ref="L197:L199"/>
    <mergeCell ref="O188:O190"/>
    <mergeCell ref="I191:I193"/>
    <mergeCell ref="J191:J193"/>
    <mergeCell ref="P206:P208"/>
    <mergeCell ref="K206:K208"/>
    <mergeCell ref="P191:P193"/>
    <mergeCell ref="P188:P190"/>
    <mergeCell ref="N194:N196"/>
    <mergeCell ref="L200:L202"/>
    <mergeCell ref="N200:N202"/>
    <mergeCell ref="J185:J187"/>
    <mergeCell ref="B188:B190"/>
    <mergeCell ref="C188:C190"/>
    <mergeCell ref="D188:D190"/>
    <mergeCell ref="H200:H202"/>
    <mergeCell ref="H194:H196"/>
    <mergeCell ref="P203:P205"/>
    <mergeCell ref="P185:P187"/>
    <mergeCell ref="F188:F190"/>
    <mergeCell ref="G188:G190"/>
    <mergeCell ref="K188:K190"/>
    <mergeCell ref="L188:L190"/>
    <mergeCell ref="F185:F187"/>
    <mergeCell ref="G185:G187"/>
    <mergeCell ref="H185:H187"/>
    <mergeCell ref="I185:I187"/>
    <mergeCell ref="N191:N193"/>
    <mergeCell ref="D203:D205"/>
    <mergeCell ref="O194:O196"/>
    <mergeCell ref="S200:S202"/>
    <mergeCell ref="W203:W205"/>
    <mergeCell ref="N203:N205"/>
    <mergeCell ref="D191:D193"/>
    <mergeCell ref="F191:F193"/>
    <mergeCell ref="G191:G193"/>
    <mergeCell ref="M191:M193"/>
    <mergeCell ref="L203:L205"/>
    <mergeCell ref="M203:M205"/>
    <mergeCell ref="O203:O205"/>
    <mergeCell ref="D200:D202"/>
    <mergeCell ref="F200:F202"/>
    <mergeCell ref="G200:G202"/>
    <mergeCell ref="G203:G205"/>
    <mergeCell ref="H203:H205"/>
    <mergeCell ref="O200:O202"/>
    <mergeCell ref="S203:S205"/>
    <mergeCell ref="S197:S199"/>
    <mergeCell ref="H191:H193"/>
    <mergeCell ref="R203:R205"/>
    <mergeCell ref="I203:I205"/>
    <mergeCell ref="J203:J205"/>
    <mergeCell ref="M200:M202"/>
    <mergeCell ref="S191:S193"/>
    <mergeCell ref="S194:S196"/>
    <mergeCell ref="O191:O193"/>
    <mergeCell ref="Q223:Q225"/>
    <mergeCell ref="R223:R225"/>
    <mergeCell ref="W223:W225"/>
    <mergeCell ref="N223:N225"/>
    <mergeCell ref="P223:P225"/>
    <mergeCell ref="U223:U225"/>
    <mergeCell ref="S223:S225"/>
    <mergeCell ref="T223:T225"/>
    <mergeCell ref="W216:W218"/>
    <mergeCell ref="H216:H218"/>
    <mergeCell ref="I216:I218"/>
    <mergeCell ref="J216:J218"/>
    <mergeCell ref="K216:K218"/>
    <mergeCell ref="L216:L218"/>
    <mergeCell ref="N216:N218"/>
    <mergeCell ref="S216:S218"/>
    <mergeCell ref="O216:O218"/>
    <mergeCell ref="P216:P218"/>
    <mergeCell ref="O223:O225"/>
    <mergeCell ref="M216:M218"/>
    <mergeCell ref="H223:H225"/>
    <mergeCell ref="I223:I225"/>
    <mergeCell ref="J223:J225"/>
    <mergeCell ref="K223:K225"/>
    <mergeCell ref="L223:L225"/>
    <mergeCell ref="U216:U218"/>
    <mergeCell ref="L260:L262"/>
    <mergeCell ref="L227:L230"/>
    <mergeCell ref="M227:M230"/>
    <mergeCell ref="N227:N230"/>
    <mergeCell ref="O227:O230"/>
    <mergeCell ref="O257:O259"/>
    <mergeCell ref="P257:P259"/>
    <mergeCell ref="Q252:Q254"/>
    <mergeCell ref="M223:M225"/>
    <mergeCell ref="H227:H230"/>
    <mergeCell ref="I227:I230"/>
    <mergeCell ref="J227:J230"/>
    <mergeCell ref="K227:K230"/>
    <mergeCell ref="R252:R254"/>
    <mergeCell ref="U247:U249"/>
    <mergeCell ref="U252:U254"/>
    <mergeCell ref="T227:T230"/>
    <mergeCell ref="U227:U230"/>
    <mergeCell ref="H252:H254"/>
    <mergeCell ref="J252:J254"/>
    <mergeCell ref="K252:K254"/>
    <mergeCell ref="N247:N249"/>
    <mergeCell ref="S227:S230"/>
    <mergeCell ref="L247:L249"/>
    <mergeCell ref="M247:M249"/>
    <mergeCell ref="R247:R249"/>
    <mergeCell ref="O247:O249"/>
    <mergeCell ref="P247:P249"/>
    <mergeCell ref="P227:P230"/>
    <mergeCell ref="W260:W262"/>
    <mergeCell ref="H257:H259"/>
    <mergeCell ref="I257:I259"/>
    <mergeCell ref="J257:J259"/>
    <mergeCell ref="K257:K259"/>
    <mergeCell ref="L257:L259"/>
    <mergeCell ref="M257:M259"/>
    <mergeCell ref="T260:T262"/>
    <mergeCell ref="Q260:Q262"/>
    <mergeCell ref="R260:R262"/>
    <mergeCell ref="W257:W259"/>
    <mergeCell ref="S266:S268"/>
    <mergeCell ref="S260:S262"/>
    <mergeCell ref="U260:U262"/>
    <mergeCell ref="C260:C262"/>
    <mergeCell ref="D260:D262"/>
    <mergeCell ref="T266:T268"/>
    <mergeCell ref="U266:U268"/>
    <mergeCell ref="I260:I262"/>
    <mergeCell ref="Q266:Q268"/>
    <mergeCell ref="G168:G170"/>
    <mergeCell ref="H168:H170"/>
    <mergeCell ref="M266:M268"/>
    <mergeCell ref="N266:N268"/>
    <mergeCell ref="I266:I268"/>
    <mergeCell ref="F247:F249"/>
    <mergeCell ref="M194:M196"/>
    <mergeCell ref="J260:J262"/>
    <mergeCell ref="K260:K262"/>
    <mergeCell ref="H260:H262"/>
    <mergeCell ref="L252:L254"/>
    <mergeCell ref="L266:L268"/>
    <mergeCell ref="J179:J181"/>
    <mergeCell ref="F176:F178"/>
    <mergeCell ref="G176:G178"/>
    <mergeCell ref="G247:G249"/>
    <mergeCell ref="G252:G254"/>
    <mergeCell ref="G266:G268"/>
    <mergeCell ref="F260:F262"/>
    <mergeCell ref="I252:I254"/>
    <mergeCell ref="F227:F230"/>
    <mergeCell ref="G227:G230"/>
    <mergeCell ref="G233:G246"/>
    <mergeCell ref="A203:A205"/>
    <mergeCell ref="H266:H268"/>
    <mergeCell ref="D227:D230"/>
    <mergeCell ref="C216:C218"/>
    <mergeCell ref="D216:D218"/>
    <mergeCell ref="F216:F218"/>
    <mergeCell ref="D247:D249"/>
    <mergeCell ref="J247:J249"/>
    <mergeCell ref="K247:K249"/>
    <mergeCell ref="B266:B268"/>
    <mergeCell ref="A266:A268"/>
    <mergeCell ref="C266:C268"/>
    <mergeCell ref="H247:H249"/>
    <mergeCell ref="I247:I249"/>
    <mergeCell ref="A257:A259"/>
    <mergeCell ref="G257:G259"/>
    <mergeCell ref="G260:G262"/>
    <mergeCell ref="G216:G218"/>
    <mergeCell ref="F252:F254"/>
    <mergeCell ref="C247:C249"/>
    <mergeCell ref="B247:B249"/>
    <mergeCell ref="A247:A249"/>
    <mergeCell ref="A260:A262"/>
    <mergeCell ref="B260:B262"/>
    <mergeCell ref="E233:E246"/>
    <mergeCell ref="F233:F246"/>
    <mergeCell ref="B227:B230"/>
    <mergeCell ref="C252:C254"/>
    <mergeCell ref="D252:D254"/>
    <mergeCell ref="A216:A218"/>
    <mergeCell ref="A233:A246"/>
    <mergeCell ref="B233:B246"/>
    <mergeCell ref="C233:C246"/>
    <mergeCell ref="D233:D246"/>
    <mergeCell ref="A227:A230"/>
    <mergeCell ref="K194:K196"/>
    <mergeCell ref="C194:C196"/>
    <mergeCell ref="D194:D196"/>
    <mergeCell ref="F194:F196"/>
    <mergeCell ref="G194:G196"/>
    <mergeCell ref="C206:C208"/>
    <mergeCell ref="D206:D208"/>
    <mergeCell ref="C200:C202"/>
    <mergeCell ref="J182:J184"/>
    <mergeCell ref="A191:A193"/>
    <mergeCell ref="B194:B196"/>
    <mergeCell ref="A188:A190"/>
    <mergeCell ref="I188:I190"/>
    <mergeCell ref="J188:J190"/>
    <mergeCell ref="B191:B193"/>
    <mergeCell ref="C185:C187"/>
    <mergeCell ref="I194:I196"/>
    <mergeCell ref="J194:J196"/>
    <mergeCell ref="J206:J208"/>
    <mergeCell ref="K182:K184"/>
    <mergeCell ref="A182:A184"/>
    <mergeCell ref="G223:G225"/>
    <mergeCell ref="A206:A208"/>
    <mergeCell ref="B206:B208"/>
    <mergeCell ref="A194:A196"/>
    <mergeCell ref="B203:B205"/>
    <mergeCell ref="H182:H184"/>
    <mergeCell ref="I182:I184"/>
    <mergeCell ref="M252:M254"/>
    <mergeCell ref="N252:N254"/>
    <mergeCell ref="B144:B146"/>
    <mergeCell ref="H154:H156"/>
    <mergeCell ref="C154:C156"/>
    <mergeCell ref="L179:L181"/>
    <mergeCell ref="M179:M181"/>
    <mergeCell ref="M176:M178"/>
    <mergeCell ref="D185:D187"/>
    <mergeCell ref="K200:K202"/>
    <mergeCell ref="B223:B225"/>
    <mergeCell ref="C223:C225"/>
    <mergeCell ref="D223:D225"/>
    <mergeCell ref="F223:F225"/>
    <mergeCell ref="A176:A178"/>
    <mergeCell ref="A165:A167"/>
    <mergeCell ref="A173:A175"/>
    <mergeCell ref="C191:C193"/>
    <mergeCell ref="A200:A202"/>
    <mergeCell ref="B200:B202"/>
    <mergeCell ref="W266:W268"/>
    <mergeCell ref="Q257:Q259"/>
    <mergeCell ref="R257:R259"/>
    <mergeCell ref="O266:O268"/>
    <mergeCell ref="P266:P268"/>
    <mergeCell ref="B257:B259"/>
    <mergeCell ref="C257:C259"/>
    <mergeCell ref="D257:D259"/>
    <mergeCell ref="F257:F259"/>
    <mergeCell ref="P260:P262"/>
    <mergeCell ref="B197:B199"/>
    <mergeCell ref="R197:R199"/>
    <mergeCell ref="A197:A199"/>
    <mergeCell ref="F197:F199"/>
    <mergeCell ref="P197:P199"/>
    <mergeCell ref="N197:N199"/>
    <mergeCell ref="O197:O199"/>
    <mergeCell ref="Q197:Q199"/>
    <mergeCell ref="K197:K199"/>
    <mergeCell ref="M197:M199"/>
    <mergeCell ref="D266:D268"/>
    <mergeCell ref="F266:F268"/>
    <mergeCell ref="R266:R268"/>
    <mergeCell ref="M260:M262"/>
    <mergeCell ref="N260:N262"/>
    <mergeCell ref="J266:J268"/>
    <mergeCell ref="O260:O262"/>
    <mergeCell ref="K266:K268"/>
    <mergeCell ref="N257:N259"/>
    <mergeCell ref="T257:T259"/>
    <mergeCell ref="U257:U259"/>
    <mergeCell ref="C203:C205"/>
    <mergeCell ref="F203:F205"/>
    <mergeCell ref="A252:A254"/>
    <mergeCell ref="B252:B254"/>
    <mergeCell ref="B216:B218"/>
    <mergeCell ref="C227:C230"/>
    <mergeCell ref="A223:A225"/>
    <mergeCell ref="V252:V254"/>
    <mergeCell ref="X251:X254"/>
    <mergeCell ref="V111:V113"/>
    <mergeCell ref="V118:V120"/>
    <mergeCell ref="X118:X120"/>
    <mergeCell ref="X124:X126"/>
    <mergeCell ref="X182:X193"/>
    <mergeCell ref="V182:V184"/>
    <mergeCell ref="V185:V187"/>
    <mergeCell ref="V216:V218"/>
    <mergeCell ref="X17:X19"/>
    <mergeCell ref="X25:X27"/>
    <mergeCell ref="V25:V27"/>
    <mergeCell ref="V17:V19"/>
    <mergeCell ref="X104:X106"/>
    <mergeCell ref="W104:W106"/>
    <mergeCell ref="W101:W103"/>
    <mergeCell ref="W90:W92"/>
    <mergeCell ref="W84:W86"/>
    <mergeCell ref="W70:W72"/>
    <mergeCell ref="W136:W138"/>
    <mergeCell ref="W111:W113"/>
    <mergeCell ref="V188:V190"/>
    <mergeCell ref="V191:V193"/>
    <mergeCell ref="V203:V205"/>
    <mergeCell ref="X203:X205"/>
    <mergeCell ref="X171:X181"/>
    <mergeCell ref="W176:W178"/>
    <mergeCell ref="W182:W184"/>
    <mergeCell ref="W168:W170"/>
    <mergeCell ref="W191:W193"/>
    <mergeCell ref="W179:W181"/>
    <mergeCell ref="W247:W249"/>
    <mergeCell ref="W194:W196"/>
    <mergeCell ref="V70:V72"/>
    <mergeCell ref="W206:W208"/>
    <mergeCell ref="W188:W190"/>
    <mergeCell ref="W154:W156"/>
    <mergeCell ref="W149:W151"/>
    <mergeCell ref="W139:W141"/>
  </mergeCells>
  <printOptions horizontalCentered="1" verticalCentered="1"/>
  <pageMargins left="0.1968503937007874" right="0.15748031496062992" top="0" bottom="0" header="0.11811023622047245" footer="0.11811023622047245"/>
  <pageSetup firstPageNumber="17" useFirstPageNumber="1" horizontalDpi="600" verticalDpi="600" orientation="landscape" paperSize="9" scale="45" r:id="rId3"/>
  <headerFooter alignWithMargins="0">
    <oddHeader>&amp;C&amp;P</oddHeader>
  </headerFooter>
  <rowBreaks count="8" manualBreakCount="8">
    <brk id="27" max="18" man="1"/>
    <brk id="66" max="18" man="1"/>
    <brk id="86" max="18" man="1"/>
    <brk id="106" max="18" man="1"/>
    <brk id="132" max="18" man="1"/>
    <brk id="193" max="18" man="1"/>
    <brk id="219" max="18" man="1"/>
    <brk id="249" max="18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KUGI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4330</dc:creator>
  <cp:keywords/>
  <dc:description/>
  <cp:lastModifiedBy>1</cp:lastModifiedBy>
  <cp:lastPrinted>2021-12-24T06:11:41Z</cp:lastPrinted>
  <dcterms:created xsi:type="dcterms:W3CDTF">2016-02-16T07:45:17Z</dcterms:created>
  <dcterms:modified xsi:type="dcterms:W3CDTF">2022-03-10T06:59:15Z</dcterms:modified>
  <cp:category/>
  <cp:version/>
  <cp:contentType/>
  <cp:contentStatus/>
</cp:coreProperties>
</file>