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235" tabRatio="286" firstSheet="1" activeTab="1"/>
  </bookViews>
  <sheets>
    <sheet name="приложение" sheetId="1" r:id="rId1"/>
    <sheet name="приложение (2)" sheetId="2" r:id="rId2"/>
  </sheets>
  <definedNames>
    <definedName name="_xlnm._FilterDatabase" localSheetId="1" hidden="1">'приложение (2)'!$A$5:$W$269</definedName>
    <definedName name="_xlnm.Print_Titles" localSheetId="0">'приложение'!$3:$5</definedName>
    <definedName name="_xlnm.Print_Titles" localSheetId="1">'приложение (2)'!$3:$5</definedName>
    <definedName name="_xlnm.Print_Area" localSheetId="0">'приложение'!$A$1:$T$251</definedName>
    <definedName name="_xlnm.Print_Area" localSheetId="1">'приложение (2)'!$A$1:$W$271</definedName>
  </definedNames>
  <calcPr fullCalcOnLoad="1"/>
</workbook>
</file>

<file path=xl/sharedStrings.xml><?xml version="1.0" encoding="utf-8"?>
<sst xmlns="http://schemas.openxmlformats.org/spreadsheetml/2006/main" count="3406" uniqueCount="426">
  <si>
    <t>Показатель «Доля приватизированных объектов имущества Забайкальского края от количества объектов, включенных в утвержденный на соответствующий плановый период прогнозный план (программу) приватизации государственного имущества Забайкальского края (с учетом внесенных изменений и дополнений)»</t>
  </si>
  <si>
    <t xml:space="preserve"> Б –  количество поступивших заявлений от граждан и юридических лиц о предоставлении в собственность земельных участков  (чел.) </t>
  </si>
  <si>
    <t>X</t>
  </si>
  <si>
    <t xml:space="preserve">Показатель «Обеспеченность утвержденного государственного задания финансовыми ресурсами» </t>
  </si>
  <si>
    <t>Показатель «Доля заключенных договоров безвозмездного пользования на земельные участки, предоставленные  в рамках программы «Дальневосточный гектар»</t>
  </si>
  <si>
    <t xml:space="preserve">Показатель «Доля заключенных договоров аренды земельных участков (в % от количества поступивших заявлений)» </t>
  </si>
  <si>
    <t>Мероприятие «Обеспечение деятельности регионального оператора по формированию фонда капитального ремонта многоквартирных домов»</t>
  </si>
  <si>
    <t>1.1.1.4</t>
  </si>
  <si>
    <t>Мероприятие «Обеспечение поступления доходов краевого бюджета от использования краевого имущества на основе эффективного управления краевой собственностью»</t>
  </si>
  <si>
    <t>Показатель «Результативность  выполнения  плана по доходам и источникам финансирования внутреннего дефицита бюджета Забайкальского края от управления и распоряжения имуществом (в % от плановых показателей, установленных на год)»</t>
  </si>
  <si>
    <t>Цель государственной программы  «Создание условий для эффективного управления краевым государственным имуществом, необходимым для выполнения государственных функций органами государственной власти Забайкальского края»</t>
  </si>
  <si>
    <t xml:space="preserve">Подпрограмма «Обеспечивающая подпрограмма» </t>
  </si>
  <si>
    <t>1.1.1.5</t>
  </si>
  <si>
    <t>1.1.1.6</t>
  </si>
  <si>
    <t>1.1.1.7</t>
  </si>
  <si>
    <t>Показатель «Доля сформированных земельных участков для предоставления льготной категории граждан ( в % от количества запланированных к формированию»)</t>
  </si>
  <si>
    <t>Показатель «Доля сформированных земельных участков для проведения аукционов (в % от количества запланированных к формированию)»</t>
  </si>
  <si>
    <t>1.1.1.8</t>
  </si>
  <si>
    <t>Показатель «Результативность формирования электронной базы данных реестра государственного имущества Забайкальского края с использованием программного комплекса SAUMI (в %)»</t>
  </si>
  <si>
    <t>1.1.1.9</t>
  </si>
  <si>
    <t xml:space="preserve">Мероприятие «Организация процедур приватизации государственного имущества Забайкальского края </t>
  </si>
  <si>
    <t>Показатель «Доля приватизированных объектов имущества Забайкальского края от количества объектов, включенных в утвержденный на соответствующий плановый период прогнозный план (программу) приватизации государственного имущества Забайкальского края »</t>
  </si>
  <si>
    <t>1.1.1.10</t>
  </si>
  <si>
    <t>Мероприятие «Развитие рынка земли, вовлечение земельных участков в хозяйственный оборот, формирование эффективной системы управления земельными участками»</t>
  </si>
  <si>
    <t>1.2.1</t>
  </si>
  <si>
    <t>Основное мероприятие «Обеспечение исполнения функций исполнительного органа государственной власти  в сфере управления имуществом»</t>
  </si>
  <si>
    <t>1.2.1.1</t>
  </si>
  <si>
    <t>финансирование, в том числе:</t>
  </si>
  <si>
    <t>финансирование за счет федерального бюджета</t>
  </si>
  <si>
    <t xml:space="preserve">К = А/Б*100  </t>
  </si>
  <si>
    <t xml:space="preserve">А – количество земельных участков, находящихся в собственности Забайкальского края, для которых определен вид целевого использования (ед.) </t>
  </si>
  <si>
    <t>Б – общее количество земельных участков, находящихся в собственности Забайкальского края  (ед.)</t>
  </si>
  <si>
    <t xml:space="preserve"> К = А/Б*100 </t>
  </si>
  <si>
    <t xml:space="preserve">А – количество земельных участков, находящихся в собственности Забайкальского края, закрепленных на каком-либо праве (ед.)                                        </t>
  </si>
  <si>
    <t>ИПП = П1/ПП*100</t>
  </si>
  <si>
    <t xml:space="preserve"> П1 –  количество осуществленных Департаментом проверок краевого имущества и земельных участков в отчетном году (ед.)                                                                  </t>
  </si>
  <si>
    <t xml:space="preserve"> ПП –  количество запланированных проверок краевого имущества и земельных участков (ед.)</t>
  </si>
  <si>
    <t>У = АСМП/А*100</t>
  </si>
  <si>
    <t xml:space="preserve">АСМП – количество объектов имущества Забайкальского края, переданных в аренду субъектам малого и среднего предпринимательства (ед.)    </t>
  </si>
  <si>
    <t xml:space="preserve"> А – количество объектов имущества Забайкальского края, переданных в аренду (ед.)</t>
  </si>
  <si>
    <t>ДА = АТ/А*100</t>
  </si>
  <si>
    <t xml:space="preserve">АТ – количество действующих договоров аренды, заключенных по результатам торгов (ед.)    </t>
  </si>
  <si>
    <t xml:space="preserve"> А –  общее количество действующих договоров аренды (ед.)</t>
  </si>
  <si>
    <t xml:space="preserve">К = А - Б/А*100 </t>
  </si>
  <si>
    <t xml:space="preserve">А – количество краевых государственных учреждений на начало отчетного года (ед.)           </t>
  </si>
  <si>
    <t xml:space="preserve">  Б – количество краевых государственных учреждений на конец отчетного года (ед.)                                                 </t>
  </si>
  <si>
    <t>К = А - Б/А*100</t>
  </si>
  <si>
    <t xml:space="preserve">А – количество краевых государственных унитарных предприятий  на начало  отчетного года (ед.) </t>
  </si>
  <si>
    <t xml:space="preserve">Б – количество краевых государственных унитарных предприятий  на конец отчетного года (ед.)                                                 </t>
  </si>
  <si>
    <t>А – количество хозяйственных обществ с долей краевого участия в уставном капитале  на начало  отчетного года (ед.)</t>
  </si>
  <si>
    <t xml:space="preserve"> Б – количество хозяйственных обществ с долей краевого участия в уставном капитале  на конец отчетного года (ед.)                                                 </t>
  </si>
  <si>
    <t xml:space="preserve">А – количество рассмотренных обращений, поступивших от муниципальных образований, о разграничении муниципальной собственности  (ед.)       </t>
  </si>
  <si>
    <t xml:space="preserve"> Б – количество принятых решений  о разграничении муниципального имущества (ед.)</t>
  </si>
  <si>
    <t xml:space="preserve">А – количество принятых решений  (ед.)                       </t>
  </si>
  <si>
    <t xml:space="preserve"> Б –  количество обращений, поступивших от государственных учреждений   (ед.)</t>
  </si>
  <si>
    <t xml:space="preserve"> А – количество принятых решений об утверждении перечней (ед.)  </t>
  </si>
  <si>
    <t>Б –  количество юридических лиц   (ед.)</t>
  </si>
  <si>
    <t xml:space="preserve">К = А/Б*100 </t>
  </si>
  <si>
    <t>А – количество принятых решений  (ед.)</t>
  </si>
  <si>
    <t>Б –  количество обращений, поступивших от государственных учреждений   (ед.)</t>
  </si>
  <si>
    <t xml:space="preserve">А – количество рассмотренных заявлений, поступивших от граждан и юридических лиц о предоставлении в собственность земельных участков, государственная собственность на которые не разграничена  (чел.) </t>
  </si>
  <si>
    <t xml:space="preserve"> Б –  количество принятых решений  по вопросу предоставления в собственность земельных участков, государственная собственность на которые не разграничена, гражданам и юридическим лицам (шт.)</t>
  </si>
  <si>
    <t xml:space="preserve">А – количество состоявшихся аукционов по предоставлению в аренду земельных участков, государственная собственность на которые не разграничена, расположенных на территории  г.Читы (ед.)  </t>
  </si>
  <si>
    <t>Б – количество заключенных договоров аренды земельных участков, государственная собственность на которые не разграничена, по результатам аукциона (ед.)</t>
  </si>
  <si>
    <t xml:space="preserve">А – кассовый  расход (тыс.руб.)  </t>
  </si>
  <si>
    <t>Б – объем финансирования (тыс.руб.)</t>
  </si>
  <si>
    <t xml:space="preserve">К = А + С/Б*100  </t>
  </si>
  <si>
    <t xml:space="preserve">А – фактические расходы (тыс.руб.) </t>
  </si>
  <si>
    <t xml:space="preserve">Б – утвержденные лимиты (тыс.руб.) </t>
  </si>
  <si>
    <t>Мероприятие «Обеспечение деятельности органа государственной власти»</t>
  </si>
  <si>
    <t>Показатель «Результативность исполнения бюджетной сметы расходов  в части управления государственным имуществом Забайкальского края (экономия  в % от предусмотренных сметой расходов)»</t>
  </si>
  <si>
    <t>1.2.1.2</t>
  </si>
  <si>
    <t>Показатель «Эффективность исковой деятельности  по защите имущественных интересов Забайкальского края (% положительно завершенных дел)»</t>
  </si>
  <si>
    <t>1.2.2.</t>
  </si>
  <si>
    <t>1.2.2.1</t>
  </si>
  <si>
    <t xml:space="preserve">Мероприятие «Обеспечение выполнения государственного задания учреждениями в области архивно-информационной деятельности» </t>
  </si>
  <si>
    <t>тыс.руб.</t>
  </si>
  <si>
    <t>0113</t>
  </si>
  <si>
    <t>0505</t>
  </si>
  <si>
    <t>0412</t>
  </si>
  <si>
    <t>Показатель «Доля рассмотренных заявлений о предоставлении  в собственность граждан и юридических лиц земельных участков, государственная собственность на которые не разграничена (в % от количества поступивших заявлений от граждан и юридических лиц)»</t>
  </si>
  <si>
    <t>Показатель «Исполнение плана проверок»</t>
  </si>
  <si>
    <t>Показатель «Количество субъектов малого и среднего предпринимательства, воспользовавшихся имущественной поддержкой»</t>
  </si>
  <si>
    <t>Ед.</t>
  </si>
  <si>
    <t>Абсолютный показатель</t>
  </si>
  <si>
    <t>Показатель «Количество объектов, включенных в перечень имущества Забайкальского края, предназначенного для передачи во владение и (или) пользование субъектам малого и среднего предпринимательства»</t>
  </si>
  <si>
    <t>Показатель «Количество проведенных торгов»</t>
  </si>
  <si>
    <t>Показатель «Количество плановых проверок»</t>
  </si>
  <si>
    <t>Показатель «Количество внеплановых проверок»</t>
  </si>
  <si>
    <t xml:space="preserve">К = A/Б*100 </t>
  </si>
  <si>
    <t>Показатель «Доля категорий земель на территории Забайкальского края, имеющих актуальную кадастровую стоимость»</t>
  </si>
  <si>
    <t>Мероприятие «Организация проведения торгов на право заключения договоров аренды государственного имущества (за исключением земельных участков)»</t>
  </si>
  <si>
    <t>Мероприятие «Разграничение муниципального имущества»</t>
  </si>
  <si>
    <t>Показатель «Доля принятых решений о разграничении муниципального имущества (в % от количества поступивших заявлений от муниципальных образований)»</t>
  </si>
  <si>
    <t>Мероприятие «Управление и распоряжение государственным имуществом»</t>
  </si>
  <si>
    <t>Показатель «Доля принятых решений о списании имущества государственных учреждений  (в % от количества поступивших обращений от государственных учреждений)»</t>
  </si>
  <si>
    <t xml:space="preserve">Показатель «Доля заключенных договоров аренды земельных участков (в % от количества поступивших распоряжений)» </t>
  </si>
  <si>
    <t>Показатель «Доля расторгнутых договоров аренды земельных участков (в % от количества поступивших заявлений)»</t>
  </si>
  <si>
    <t>Показатель «Доля принятых решений об утверждении схем расположения земельных участков на кадастровом плане территории (в % от количества поступивших заявлений)»</t>
  </si>
  <si>
    <t>Показатель «Доля принятых решений о предварительном согласовании  предоставления земельных участков (в % от количества поступивших заявлений)»</t>
  </si>
  <si>
    <t xml:space="preserve">Показатель «Доля предоставленных земельных участков (в % от количества поступивших заявлений)» </t>
  </si>
  <si>
    <t>1.1.1.11</t>
  </si>
  <si>
    <t>1.1.1.12</t>
  </si>
  <si>
    <t>1.1.1.14</t>
  </si>
  <si>
    <t>Мероприятие «Исковая деятельность  по защите имущественных интересов Забайкальского края»</t>
  </si>
  <si>
    <t>Показатель «Доля принятых решений об утверждении ежегодных перечней  (в % от количества юридических лиц Забайкальского края)»</t>
  </si>
  <si>
    <t>1.1.1.13</t>
  </si>
  <si>
    <t xml:space="preserve"> Показатель «Процент ежегодного сокращения хозяйственных обществ с долей краевого участия в уставном капитале»</t>
  </si>
  <si>
    <t>Показатель «Процент ежегодного сокращения краевых государственных учреждений в результате проведения мероприятий по оптимизации сети краевых учреждений»</t>
  </si>
  <si>
    <t>Показатель «Результативность  выполнения  плана по доходам в виде прибыли, приходящейся на доли в уставных капиталах хозяйственных товариществ и обществ, или дивидендов по акциям, принадлежащим субъектам Российской Федерации (в % от плановых показателей, установленных на год)»</t>
  </si>
  <si>
    <t>Задача «Увеличение поступлений доходов в краевой бюджет от оптимизации состава и структуры краевого государственного имущества, а также эффективного использования и реализации государственной собственности Забайкальского края»</t>
  </si>
  <si>
    <t>Показатель «Результативность  выполнения  плана по доходам от сдачи в аренду имущества, составляющего казну субъекта РФ (за исключением земельных участков) (в % от плановых показателей, установленных на год)»</t>
  </si>
  <si>
    <t>Показатель «Результативность  выполнения  плана по доходам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Федерации(в % от плановых показателей, установленных на год)»</t>
  </si>
  <si>
    <t>Показатель «Результативность  выполнения  плана по прочим поступлениям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 (в % от плановых показателей, установленных на год)»</t>
  </si>
  <si>
    <t>Показатель «Результативность  выполнения  плана по доходам, получаемых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(в % от плановых показателей, установленных на год)»</t>
  </si>
  <si>
    <t>Показатель «Результативность  выполнения  плана по доходам от 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 (в % от плановых показателей, установленных на год)»</t>
  </si>
  <si>
    <t>Показатель «Доля земельных участков, находящихся в собственности Забайкальского края, для которых определен вид целевого использования от общего количества земельных участков, находящихся в собственности Забайкальского края»</t>
  </si>
  <si>
    <t>Показатель «Результативность  выполнения  плана по доходам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(в % от плановых показателей, установленных на год)»</t>
  </si>
  <si>
    <t>Показатель «Результативность  выполнения  плана по источникам финансирования дефицита бюджета, т.е.  от продажи акций и иных форм участия в капитале, находящихся в собственности субъекта РФ (в % от плановых показателей, установленных на год)»</t>
  </si>
  <si>
    <t>х</t>
  </si>
  <si>
    <t>Мероприятие  «Контроль за деятельностью краевых государственных унитарных   предприятий,   хозяйственных обществ с долей краевого участия в уставном капитале»</t>
  </si>
  <si>
    <t>Мероприятие  «Сокращение сети краевых государственных учреждений, краевых государственных унитарных предприятий,   хозяйственных обществ с долей краевого участия в уставном капитале»</t>
  </si>
  <si>
    <t>Показатель «Количество жилых помещений,  включенных в специализированный жилищный фонд» (нарастающим итогом)</t>
  </si>
  <si>
    <t>1.1.1.15</t>
  </si>
  <si>
    <t>Показатель «Исполнение сметы расходов»</t>
  </si>
  <si>
    <t>1..2.</t>
  </si>
  <si>
    <t>Задача «Создание условий для реализации полномочий Департамента»</t>
  </si>
  <si>
    <t>Мероприятие «Имущественная поддержка субъектов малого и среднего предпринимательства (за исключением земельных участков)»</t>
  </si>
  <si>
    <t>Мероприятие «Формирование специализированного жилищного фонда Забайкальского края»</t>
  </si>
  <si>
    <t>%  (не менее)</t>
  </si>
  <si>
    <t>Показатель «Использование выделенных средств бюджета»</t>
  </si>
  <si>
    <t xml:space="preserve">Показатель «Удовлетворенность качеством услуг» 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</si>
  <si>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</si>
  <si>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</si>
  <si>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</si>
  <si>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Коэф.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</si>
  <si>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</si>
  <si>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</si>
  <si>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</si>
  <si>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</si>
  <si>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</si>
  <si>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Гл. раз-дел,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</si>
  <si>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</si>
  <si>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</si>
  <si>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</si>
  <si>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</si>
  <si>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</si>
  <si>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</si>
  <si>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</si>
  <si>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</si>
  <si>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</si>
  <si>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</si>
  <si>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</si>
  <si>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</si>
  <si>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</si>
  <si>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</si>
  <si>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</si>
  <si>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</si>
  <si>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</si>
  <si>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</si>
  <si>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</si>
  <si>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Показатель «Использование субсидии в виде имущественного взноса»</t>
  </si>
  <si>
    <t>Мероприятие «Организация проведения проверок использования по назначению и сохранности государственного имущества Забайкальского края»</t>
  </si>
  <si>
    <t>Мероприятие «Совершенствование учета и ведения реестра государственной собственности Забайкальского края»</t>
  </si>
  <si>
    <t>Показатель «Доля заключенных договоров аренды земельных участков, государственная собственность на которые не разграничена по результатам проведенных аукционов (в % от количества состоявшихся аукционов)»</t>
  </si>
  <si>
    <t xml:space="preserve">К = А/Б*100                                                                                                                                                           </t>
  </si>
  <si>
    <t>К = А/Б*100</t>
  </si>
  <si>
    <t xml:space="preserve">К = А/Б*100                                                                          </t>
  </si>
  <si>
    <t xml:space="preserve">К = А/Б*100                                                                                                                                       </t>
  </si>
  <si>
    <t xml:space="preserve">К = А + С/Б*100                                                                                                                   </t>
  </si>
  <si>
    <t xml:space="preserve">С = Ф/П*100                                                                                                                                               </t>
  </si>
  <si>
    <t xml:space="preserve">К = А/Б*100                                                                                                                                                      </t>
  </si>
  <si>
    <t>Показатель «Доля земельных участков, находящихся в собственности Забайкальского края, закрепленных на каком-либо праве, от общего количества   земельных участков, находящихся в государственной собственности Забайкальского края»</t>
  </si>
  <si>
    <t xml:space="preserve">Показатель «Результативность мероприятия по признанию прав (государственная регистрация права собственности Забайкальского края на объекты недвижимого имущества)» </t>
  </si>
  <si>
    <t xml:space="preserve">  Б – итоговый показатель зарегистрированных объектов недвижимости в собственность Забайкальского края на отчетную дату (ед.)</t>
  </si>
  <si>
    <t>А – сумма поступивших в краевой бюджет в отчетном году 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(тыс.руб.)</t>
  </si>
  <si>
    <t xml:space="preserve">Показатель «Результативность выполнения государственного задания подведомственными Департаменту государственными учреждениями Забайкальского края  </t>
  </si>
  <si>
    <t>Департамент государственного имущества и земельных отношений Забайкальского края (далее - Департамент)</t>
  </si>
  <si>
    <t>Показатель «Доля принятых решений, регулирующих перераспределение государственного имущества (в % от количества поступивших обращений от государственных учреждений)»</t>
  </si>
  <si>
    <t>Показатель «Отношение объектов, переданных в аренду субъектам малого и среднего предпринимательства, к общему количеству арендуемых объектов»</t>
  </si>
  <si>
    <t>Показатель «Доля договоров аренды, заключенных по результатам проведения торгов, в общем количестве заключенных договоров аренды»</t>
  </si>
  <si>
    <t>1.1.16</t>
  </si>
  <si>
    <t>Мероприятие «Об организации проведения комплексных кадастровых работ на территории Забайкальского края»</t>
  </si>
  <si>
    <t>Показатель «Доля земельных участков, учтенных в Едином государственном реестре недвижимости, с границами, соответствующими требованиям законодательства Российской Федерации, в общем количестве земельных участков, учтенных в Едином государственном реестре недвижимости»</t>
  </si>
  <si>
    <t xml:space="preserve">финансирование за счет федерального бюджета </t>
  </si>
  <si>
    <t>финансирование за счет краевого бюджета</t>
  </si>
  <si>
    <t>Департамент</t>
  </si>
  <si>
    <t>финансирование за счет местных бюджетов</t>
  </si>
  <si>
    <t>10101R5110</t>
  </si>
  <si>
    <t>Муниципальные образования Забайкальского края</t>
  </si>
  <si>
    <t>Показатель «Выполнение утвержденных показателей экономической эффективности краевыми государственными унитарными  предприятиями,   хозяйственными обществами с долей участия Забайкальского края в уставном капитале свыше 25%»</t>
  </si>
  <si>
    <t>К = А*100/Б</t>
  </si>
  <si>
    <t xml:space="preserve">У = ОК/О*100                                                                             </t>
  </si>
  <si>
    <t xml:space="preserve">А – количество оптимизированных ГУП, ГУ (ед.)    </t>
  </si>
  <si>
    <t>А – сумма поступивших в краевой бюджет в отчетном году доходов 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(тыс.руб.)</t>
  </si>
  <si>
    <t>Б – величина планового задания на год по поступлениям в краевой бюджет доходов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(за исключением земельных участков) (тыс.руб.)</t>
  </si>
  <si>
    <t>ОК – число опрошенных, имеющих высокий и средний уровень удовлетворенности качеством услуг социального обслуживания в учреждении (чел.)</t>
  </si>
  <si>
    <t>А – количество заключенных договоров (шт.)</t>
  </si>
  <si>
    <t>Б – количество поступивших распоряжений о предоставлении земельных участков (шт.)</t>
  </si>
  <si>
    <t>А – количество принятых распоряжений о даче согласия на переуступку прав (шт.)</t>
  </si>
  <si>
    <t>Б – количество поступивших заявлений о передаче прав аренды (шт.)</t>
  </si>
  <si>
    <t>А – количество принятых решений о перерасчете арендной платы (шт.)</t>
  </si>
  <si>
    <t>Б – количество поступивших заявлений на перерасчет (шт.)</t>
  </si>
  <si>
    <t>А – количество принятых распоряжений о расторжении договора аренды земельного участка(шт.)</t>
  </si>
  <si>
    <t>Б – количество поступивших заявлений о расторжении (шт.)</t>
  </si>
  <si>
    <t>А – сумма экономии бюджетных средств при проведении государственных закупок в части управления краевым имуществом (тыс.руб.)</t>
  </si>
  <si>
    <t>Б – объем средств, предусмотренных Департаменту бюджетной сметой расходов в части управления краевым имуществом (тыс.руб.), на приобретение товаров, работ, услуг в текущем году</t>
  </si>
  <si>
    <t>А – количество судебных решений в пользу  Департамента, принятых в отчетном периоде по поданным Департаментом искам, направленным в защиту имущественных интересов Забайкальского края (ед.)</t>
  </si>
  <si>
    <t>Б – общее количество судебных решений, принятых в отчетном периоде по поданным Департаментом искам, направленным в защиту имущественных интересов Забайкальского края  (ед.)</t>
  </si>
  <si>
    <t>О – общее число опрошенных (чел.)</t>
  </si>
  <si>
    <t>А –  объем исполненного планового задания (ед.)</t>
  </si>
  <si>
    <t>Б – установленная величина планового задания на год  (ед.)</t>
  </si>
  <si>
    <t xml:space="preserve">Департамент </t>
  </si>
  <si>
    <t>Показатель «Доля распределенных земельных участков, сформированных для целей бесплатного  предоставления в собственность льготным категориям граждан земельными участками, предоставленными для  индивидуального жилищного строительства (в % от количества граждан, включенных в реестр лиц, имеющих право на бесплатное предоставление земельных участков в собственность для индивидуального жилищного строительства)»</t>
  </si>
  <si>
    <t>А – количество земельных участков, сформированных для целей бесплатного предоставления в собственность льготным категориям граждан земельных участков на территории г. Читы для индивидуального жилищного строительства, которым предоставлены в собственность  земельные участки (чел.)</t>
  </si>
  <si>
    <t>Б – количество граждан включенных в реестр лиц, имеющих право на бесплатное предоставление в собственность земельных участков на территории г. Читы для индивидуального жилищного строительства  (чел.)</t>
  </si>
  <si>
    <t>Показатель «Доля принятых распоряжений о даче согласия на переуступку прав требования по договорам аренды земельных участков (в % от количества поступивших заявлений)»</t>
  </si>
  <si>
    <t>Показатель «Перерасчет арендной платы по договорам аренды земельных участков (в % от количества поступивших заявлений)»</t>
  </si>
  <si>
    <t>Б – общее количество подлежащих оптимизации ГУП и ГУ(ед.)</t>
  </si>
  <si>
    <t>А – количество объектов недвижимого имущества казны Забайкальского края, для которых определена целевая функция (ед.)</t>
  </si>
  <si>
    <t xml:space="preserve"> Б – общее количество объектов недвижимого имущества казны Забайкальского края (ед.)</t>
  </si>
  <si>
    <t>А – сумма поступивших в краевой бюджет в отчетном году доходов от использования краевого имущества (тыс.руб.)</t>
  </si>
  <si>
    <t>Б – величина планового задания на год по поступлениям в краевой бюджет доходов от использования краевого имущества (тыс.руб.)</t>
  </si>
  <si>
    <t xml:space="preserve">А – количество категорий земель на территории Забайкальского края, прошедших  актуализацию  кадастровой оценки (ед.)      </t>
  </si>
  <si>
    <t>Б – общее количество подлежащих актуализации кадастровой оценки категорий земель на территории Забайкальского края (ед.)</t>
  </si>
  <si>
    <t xml:space="preserve"> А – общее количество полученных кадастровых паспортов объектов недвижимости (иной технической документации) (ед.)           </t>
  </si>
  <si>
    <t xml:space="preserve"> А – фактические расходы (тыс.руб.)          </t>
  </si>
  <si>
    <t xml:space="preserve"> Б – утвержденные ассигнования (тыс.руб.)        </t>
  </si>
  <si>
    <t>С – кредиторская задолженность на начало года (тыс.руб.)</t>
  </si>
  <si>
    <t xml:space="preserve">  Ф – фактическое использование субсидии (тыс.руб.)                    </t>
  </si>
  <si>
    <t xml:space="preserve">  П – предоставленная субсидия (тыс.руб.)</t>
  </si>
  <si>
    <t>А – сумма поступивших в краевой бюджет в отчетном году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(тыс.руб.)</t>
  </si>
  <si>
    <t>Б – величина планового задания на год по поступлениям в краевой бюджет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(тыс.руб.)</t>
  </si>
  <si>
    <t>А – сумма поступивших в краевой бюджет в отчетном году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(тыс.руб.)</t>
  </si>
  <si>
    <t>Б – величина планового задания на год по поступлениям в краевой бюджет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(тыс.руб.)</t>
  </si>
  <si>
    <t>А – сумма поступивших в краевой бюджет в отчетном году доходов от перечисления части прибыли, остающейся после уплаты налогов и иных обязательных платежей государственных унитарных предприятий субъекта РФ (тыс.руб.)</t>
  </si>
  <si>
    <t>Б – величина планового задания на год по поступлениям в краевой бюджет доходов  от перечисления части прибыли, остающейся после уплаты налогов и иных обязательных платежей государственных унитарных предприятий субъектов РФ (тыс.руб.)</t>
  </si>
  <si>
    <t>Б – величина планового задания на год по поступлениям в краевой бюджет доходов от сдачи в аренду имущества, составляющего казну субъекта РФ (за исключением земельных участков) (тыс.руб.)</t>
  </si>
  <si>
    <t>А – сумма поступивших в краевой бюджет в отчетном году доходов  от сдачи в аренду имущества, составляющего казну субъекта РФ (за исключением земельных участков) (тыс.руб.)</t>
  </si>
  <si>
    <t>Б – величина планового задания на год по поступлениям в краевой бюджет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(тыс.руб.)</t>
  </si>
  <si>
    <t>А – сумма поступивших в краевой бюджет в отчетном году доходов 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(тыс.руб.)</t>
  </si>
  <si>
    <t>Б – величина планового задания на год по поступлениям в краевой бюджет доходов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(тыс.руб.)</t>
  </si>
  <si>
    <t>А – сумма поступивших в краевой бюджет в отчетном  году  от продажи акций и иных форм участия в капитале, находящихся в собственности субъекта РФ  (тыс.руб.)</t>
  </si>
  <si>
    <t>Б – величина планового задания на год по поступлениям в краевой бюджет .  от продажи акций и иных форм участия в капитале, находящихся в собственности субъекта РФ  (тыс.руб.)</t>
  </si>
  <si>
    <t xml:space="preserve"> А – количество ГУП,   хозяйственных обществ (с долей участия Забайкальского края в уставном капитале свыше 25%)  обеспечивших достижение запланированных показателей (ед.)              </t>
  </si>
  <si>
    <t xml:space="preserve">   Б – количество ГУП, хозяйственных обществ с долей участия Забайкальского края в уставном капитале свыше 25%  в отношении которых запланированы показатели экономической эффективности (ед.)</t>
  </si>
  <si>
    <t>А –  количество объектов, внесенных в электронную базу данных реестра государственного имущества (ед.)</t>
  </si>
  <si>
    <t>Б – общее количество объектов, подлежащих внесению в электронную базу данных реестра государственного имущества Забайкальского края(ед.)</t>
  </si>
  <si>
    <t>А –  количество приватизированных объектов имущества (ед.)</t>
  </si>
  <si>
    <t>Б – количество объектов, включенных в утвержденный на соответствующий плановый период прогнозный план (программу) приватизации государственного имущества Забайкальского края (с учетом внесенных  изменений и дополнений) (ед.)</t>
  </si>
  <si>
    <t>А – количество сформированных земельных участков для предоставления в собственность для индивидуального жилищного строительства  (шт.)</t>
  </si>
  <si>
    <t>Б – количество запланированных к формированию земельных участков (шт.)</t>
  </si>
  <si>
    <t>А – количество сформированных земельных участков для проведения аукционов (шт.)</t>
  </si>
  <si>
    <t>А – количество принятых решений об утверждении схем расположения земельных участков (шт.)</t>
  </si>
  <si>
    <t>Б – количество поступивших заявлений об утверждении схем расположения земельных участков (шт.)</t>
  </si>
  <si>
    <t>А – количество принятых положительных решений о предварительном согласовании предоставления земельных участков (шт.)</t>
  </si>
  <si>
    <t>Б – количество поступивших заявлений о предварительном согласовании предоставления земельных участков (шт.)</t>
  </si>
  <si>
    <t>А – количество принятых положительных решений о предоставлении земельных участков (шт.)</t>
  </si>
  <si>
    <t>Б – количество поступивших заявлений о предоставлении земельных участков (шт.)</t>
  </si>
  <si>
    <t>».</t>
  </si>
  <si>
    <t>Показатель «Процент ежегодного сокращения краевых государственных унитарных предприятий  в результате проведения мероприятий по оптимизации сети краевых предприятий»</t>
  </si>
  <si>
    <t>гр.17</t>
  </si>
  <si>
    <t>гр.18</t>
  </si>
  <si>
    <t>1.</t>
  </si>
  <si>
    <t>Х</t>
  </si>
  <si>
    <t>финансирование за счет краевого бюджета, тыс.рублей</t>
  </si>
  <si>
    <t>тыс. руб.</t>
  </si>
  <si>
    <t>Показатель «Доля оптимизированных  (реорганизованных, преобразованных и ликвидированных) ГУП и ГУ Забайкальского края по отношению к общему количеству ГУП и ГУ Забайкальского края, подлежащих оптимизации»</t>
  </si>
  <si>
    <t>%</t>
  </si>
  <si>
    <t>Показатель «Доля объектов недвижимого имущества казны Забайкальского края, для которых определена целевая функция от общего количества объектов недвижимого имущества казны Забайкальского края»</t>
  </si>
  <si>
    <t xml:space="preserve">Х </t>
  </si>
  <si>
    <t>1.1</t>
  </si>
  <si>
    <t>Подпрограмма «Повышение эффективности управления государственной собственностью Забайкальского края»</t>
  </si>
  <si>
    <t>1.1.1</t>
  </si>
  <si>
    <t>Основное мероприятие «Управление государственной собственностью Забайкальского края»</t>
  </si>
  <si>
    <t>1.1.1.1</t>
  </si>
  <si>
    <t>Мероприятие «Оценка недвижимости, признание прав и регулирование отношений государственной собственности Забайкальского края»</t>
  </si>
  <si>
    <t>тыс.  руб.</t>
  </si>
  <si>
    <t>итого</t>
  </si>
  <si>
    <t>1.1.1.2</t>
  </si>
  <si>
    <t>Мероприятие «Содержание и обслуживание казенного имущества»</t>
  </si>
  <si>
    <t>1.1.1..3</t>
  </si>
  <si>
    <t>А – общее количество земельных участков, учтенных в Едином государственном реестре недвижимости, с границами, соответствующими требованиям законодательства Российской Федерации (ед.)</t>
  </si>
  <si>
    <t xml:space="preserve">Б - общее количество земельных участков учтенных в Едином государственном реестре  недвижимости (ед.) </t>
  </si>
  <si>
    <t>Основное мероприятие «Обеспечение выполнения  государственного задания подведомственными Департаменту государственными учреждениями Забайкальского края»</t>
  </si>
  <si>
    <t>гр.19</t>
  </si>
  <si>
    <t>2014-2021 годы</t>
  </si>
  <si>
    <t>«ПРИЛОЖЕНИЕ
к государственной программе
Забайкальского края
«Управление государственной собственностью
Забайкальского края (2014-2021 годы)» 
(в редакции постановления Правительства Забайкальского края от ______________ № _____)</t>
  </si>
  <si>
    <t xml:space="preserve">Основные мероприятия, мероприятия, показатели и объемы финансирования государственной программы 
«Управление государственной собственностью Забайкальского края (2014-2021 годы)»
</t>
  </si>
  <si>
    <t>0114</t>
  </si>
  <si>
    <t xml:space="preserve">Основные мероприятия, мероприятия, показатели и объемы финансирования государственной программы 
«Управление государственной собственностью Забайкальского края»
</t>
  </si>
  <si>
    <t>Показатель «Доля земельных участков, находящихся в собственности Забайкальского края, для которых определен вид целевого использования, от общего количества земельных участков, находящихся в собственности Забайкальского края»</t>
  </si>
  <si>
    <t>Показатель «Результативность  выполнения  плана по доходам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 (в % от плановых показателей, установленных на год)»</t>
  </si>
  <si>
    <t>Показатель «Доля объектов недвижимого имущества казны Забайкальского края, для которых определена целевая функция (наличие пользователя объекта), от общего количества объектов недвижимого имущества казны Забайкальского края»</t>
  </si>
  <si>
    <t>Показатель «Доля принятых решений о даче согласия на переуступку прав требования по договорам аренды земельных участков (в % от количества поступивших заявлений)»</t>
  </si>
  <si>
    <t>Б – количество рассмотренных заявлений, поступивших от граждан о предоставлении в безвозмездное пользование земельных участков (чел.)</t>
  </si>
  <si>
    <t>гр.20</t>
  </si>
  <si>
    <t>гр.21</t>
  </si>
  <si>
    <t>Б – величина планового задания на год по поступлениям в краевой бюджет доходов от использования краевого имущества (тыс. руб.)</t>
  </si>
  <si>
    <t>Показатель «Результативность  выполнения  плана по доходам от сдачи в аренду имущества, составляющего казну субъекта Российской Федерации (за исключением земельных участков) (в % от плановых показателей, установленных на год)»</t>
  </si>
  <si>
    <t xml:space="preserve">   Б – количество ГУП, хозяйственных обществ с долей участия Забайкальского края в уставном капитале свыше 25%,  в отношении которых запланированы показатели экономической эффективности (ед.)</t>
  </si>
  <si>
    <t>Мероприятие «Организация процедур приватизации государственного имущества Забайкальского края»</t>
  </si>
  <si>
    <t>Б – общее количество объектов, подлежащих внесению в электронную базу данных реестра государственного имущества Забайкальского края (ед.)</t>
  </si>
  <si>
    <t>Показатель «Доля предоставленных земельных участков, сформированных для целей бесплатного  предоставления в собственность льготным категориям граждан, (в %) от количества граждан, включенных в реестр лиц, имеющих право на бесплатное предоставление земельных участков в собственность для индивидуального жилищного строительства (за исключением граждан исключенных из реестра лиц, имеющих право на бесплатное предоставление в собственность земельных участков)»</t>
  </si>
  <si>
    <t xml:space="preserve">Б -  количество поступивших заявлений от льготной категории граждан  (шт.)  </t>
  </si>
  <si>
    <t xml:space="preserve">Б - общее количество земельных участков, учтенных в Едином государственном реестре  недвижимости (ед.) </t>
  </si>
  <si>
    <t>С – кредиторская задолженность на начало года (тыс. руб.)</t>
  </si>
  <si>
    <t xml:space="preserve">  П – предоставленная субсидия (тыс. руб.)</t>
  </si>
  <si>
    <t>Б – величина планового задания на год по поступлениям в краевой бюджет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 руб.)</t>
  </si>
  <si>
    <t>Б – величина планового задания на год по поступлениям в краевой бюджет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 руб.)</t>
  </si>
  <si>
    <t>Б – величина планового задания на год по поступлениям в краевой бюджет доходов от сдачи в аренду имущества, составляющего казну субъекта РФ (за исключением земельных участков) (тыс. руб.)</t>
  </si>
  <si>
    <t>Б – величина планового задания на год по поступлениям в краевой бюджет доходов  от перечисления части прибыли, остающейся после уплаты налогов и иных обязательных платежей государственных унитарных предприятий субъектов РФ (тыс. руб.)</t>
  </si>
  <si>
    <t>Б – величина планового задания на год по поступлениям в краевой бюджет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 руб.)</t>
  </si>
  <si>
    <t>Б – величина планового задания на год по поступлениям в краевой бюджет доходов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(за исключением земельных участков) (тыс. руб.)</t>
  </si>
  <si>
    <t>Б – величина планового задания на год по поступлениям в краевой бюджет доходов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 руб.)</t>
  </si>
  <si>
    <t>Б – величина планового задания на год по поступлениям в краевой бюджет .  от продажи акций и иных форм участия в капитале, находящихся в собственности субъекта РФ  (тыс. руб.)</t>
  </si>
  <si>
    <t>финансирование за счет краевого бюджета, тыс. руб.</t>
  </si>
  <si>
    <t>Б – объем финансирования (тыс. руб.)</t>
  </si>
  <si>
    <t>Б – объем средств, предусмотренных Департаменту бюджетной сметой расходов в части управления краевым имуществом (тыс. руб.), на приобретение товаров, работ, услуг в текущем году</t>
  </si>
  <si>
    <t>В – объем субсидии, заявленной учреждением в соответствии с заявками на финансирование (тыс. руб.)</t>
  </si>
  <si>
    <t xml:space="preserve">А – количество оптимизированных ГУП, ГУ (ед.);    </t>
  </si>
  <si>
    <t xml:space="preserve">А – количество объектов недвижимого имущества казны Забайкальского края, для которых определена целевая функция (ед.); </t>
  </si>
  <si>
    <t xml:space="preserve">А – количество земельных участков, находящихся в собственности Забайкальского края, для которых определен вид целевого использования (ед.);  </t>
  </si>
  <si>
    <t xml:space="preserve">А – количество земельных участков, находящихся в собственности Забайкальского края, закрепленных на каком-либо праве (ед.);                                         </t>
  </si>
  <si>
    <t xml:space="preserve">А – сумма поступивших в краевой бюджет в отчетном году доходов от использования краевого имущества (тыс. руб.); </t>
  </si>
  <si>
    <t xml:space="preserve">А – количество категорий земель на территории Забайкальского края, прошедших  актуализацию  кадастровой оценки (ед.);       </t>
  </si>
  <si>
    <t xml:space="preserve"> А – общее количество полученных кадастровых паспортов объектов недвижимости (иной технической документации) (ед.);            </t>
  </si>
  <si>
    <t xml:space="preserve"> А – фактические расходы (тыс. руб.);           </t>
  </si>
  <si>
    <t xml:space="preserve"> Б – утвержденные ассигнования (тыс. руб.);         </t>
  </si>
  <si>
    <t xml:space="preserve">  Ф – фактическое использование субсидии (тыс. руб.);                     </t>
  </si>
  <si>
    <t xml:space="preserve">А – сумма поступивших в краевой бюджет в отчетном году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 руб.); </t>
  </si>
  <si>
    <t xml:space="preserve">А – сумма поступивших в краевой бюджет в отчетном году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 руб.); </t>
  </si>
  <si>
    <t xml:space="preserve">А – сумма поступивших в краевой бюджет в отчетном году доходов  от сдачи в аренду имущества, составляющего казну субъекта РФ (за исключением земельных участков) (тыс. руб.); </t>
  </si>
  <si>
    <t xml:space="preserve">А – сумма поступивших в краевой бюджет в отчетном году доходов от перечисления части прибыли, остающейся после уплаты налогов и иных обязательных платежей государственных унитарных предприятий субъекта РФ (тыс. руб.); </t>
  </si>
  <si>
    <t xml:space="preserve">А – сумма поступивших в краевой бюджет в отчетном году 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 руб.); </t>
  </si>
  <si>
    <t xml:space="preserve">А – сумма поступивших в краевой бюджет в отчетном году доходов 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(тыс. руб.); </t>
  </si>
  <si>
    <t xml:space="preserve">А – сумма поступивших в краевой бюджет в отчетном году доходов 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 руб.); </t>
  </si>
  <si>
    <t xml:space="preserve">А – сумма поступивших в краевой бюджет в отчетном  году  от продажи акций и иных форм участия в капитале, находящихся в собственности субъекта РФ  (тыс. руб.); </t>
  </si>
  <si>
    <t xml:space="preserve"> П1 –  количество осуществленных Департаментом проверок краевого имущества и земельных участков в отчетном году (ед.);                                                                   </t>
  </si>
  <si>
    <t xml:space="preserve">АСМП – количество объектов имущества Забайкальского края, переданных в аренду субъектам малого и среднего предпринимательства (ед.);     </t>
  </si>
  <si>
    <t xml:space="preserve">АТ – количество действующих договоров аренды, заключенных по результатам торгов (ед.);     </t>
  </si>
  <si>
    <t xml:space="preserve">А – количество краевых государственных учреждений на начало отчетного года (ед.);            </t>
  </si>
  <si>
    <t xml:space="preserve">А – количество краевых государственных унитарных предприятий  на начало  отчетного года (ед.);  </t>
  </si>
  <si>
    <t xml:space="preserve">А – количество хозяйственных обществ с долей краевого участия в уставном капитале  на начало  отчетного года (ед.); </t>
  </si>
  <si>
    <t xml:space="preserve">А –  количество объектов, внесенных в электронную базу данных реестра государственного имущества (ед.); </t>
  </si>
  <si>
    <t xml:space="preserve">А –  количество приватизированных объектов имущества (ед.); </t>
  </si>
  <si>
    <t xml:space="preserve">А – количество принятых решений  (ед.);                        </t>
  </si>
  <si>
    <t xml:space="preserve">А – количество принятых решений  (ед.); </t>
  </si>
  <si>
    <t xml:space="preserve">А – количество сформированных земельных участков для проведения аукционов (шт.); </t>
  </si>
  <si>
    <t xml:space="preserve">А – количество принятых решений об утверждении схем расположения земельных участков (шт.); </t>
  </si>
  <si>
    <t xml:space="preserve">А – количество принятых положительных решений о предварительном согласовании предоставления земельных участков (шт.); </t>
  </si>
  <si>
    <t xml:space="preserve">А – количество заключенных договоров (шт.); </t>
  </si>
  <si>
    <t xml:space="preserve">А – количество принятых распоряжений о даче согласия на переуступку прав (шт.); </t>
  </si>
  <si>
    <t xml:space="preserve">А – количество заключенных соглашений о перерасчете арендной платы (шт.); </t>
  </si>
  <si>
    <t xml:space="preserve">А – количество заключенных соглашений о расторжении договора аренды земельного участка (шт.); </t>
  </si>
  <si>
    <t xml:space="preserve">А – количество принятых решений  по вопросу предоставления в собственность земельных участков (шт.);  </t>
  </si>
  <si>
    <t xml:space="preserve">А – количество состоявшихся аукционов по предоставлению в аренду земельных участков, государственная собственность на которые не разграничена, расположенных на территории  г.Читы (ед.);   </t>
  </si>
  <si>
    <t xml:space="preserve">А – количество принятых решений  по вопросу предоставления в безвозмездное пользование земельных участков (шт.);   </t>
  </si>
  <si>
    <t xml:space="preserve">А – общее количество земельных участков, учтенных в Едином государственном реестре недвижимости, с границами, соответствующими требованиям законодательства Российской Федерации (ед.); </t>
  </si>
  <si>
    <t xml:space="preserve">А – кассовый  расход (тыс. руб.);   </t>
  </si>
  <si>
    <t xml:space="preserve">А – фактические расходы (тыс. руб.);  </t>
  </si>
  <si>
    <t xml:space="preserve">Б – утвержденные лимиты (тыс. руб.);  </t>
  </si>
  <si>
    <t xml:space="preserve">А – сумма экономии бюджетных средств при проведении государственных закупок в части управления краевым имуществом (тыс.руб.); </t>
  </si>
  <si>
    <t xml:space="preserve">А – количество судебных решений в пользу  Департамента, принятых в отчетном периоде по поданным Департаментом искам, направленным в защиту имущественных интересов Забайкальского края (ед.); </t>
  </si>
  <si>
    <t xml:space="preserve">ОК – число опрошенных, имеющих высокий и средний уровень удовлетворенности качеством услуг социального обслуживания в учреждении (чел.); </t>
  </si>
  <si>
    <t xml:space="preserve">А – объем фактически предоставленной субсидии (тыс. руб.); </t>
  </si>
  <si>
    <t xml:space="preserve">А –  объем исполненного планового задания (ед.); </t>
  </si>
  <si>
    <t>Показатель «Результативность  выполнения  плана по источникам финансирования дефицита бюджета, то есть  от продажи акций и иных форм участия в капитале, находящихся в собственности субъекта Российской Федерации (в % от плановых показателей, установленных на год)»</t>
  </si>
  <si>
    <t>Показатель «Доля внесенных в Единый государственный реестр недвижимости сведений о границах между субъектами Российской Федерации»</t>
  </si>
  <si>
    <t>Показатель «Количество жилых помещений,  включенных в специализированный жилищный фонд»</t>
  </si>
  <si>
    <t>«ПРИЛОЖЕНИЕ
к государственной программе
Забайкальского края
«Управление государственной собственностью
Забайкальского края»</t>
  </si>
  <si>
    <t>1.1.1.16</t>
  </si>
  <si>
    <t>гр. 22</t>
  </si>
  <si>
    <t>гр.23</t>
  </si>
  <si>
    <t xml:space="preserve">А – количество земельных участков, предоставленных в собственность граждан, сформированных для целей бесплатного предоставления в собственность льготным категориям граждан (чел. за отчетный период); </t>
  </si>
  <si>
    <t>Показатель «Доля принятых решений о разграничении государственного имущества (в % от количества поступивших заявлений)»</t>
  </si>
  <si>
    <t xml:space="preserve">А – количество принятых решений  и уведомлений о разграничении государственного имущества (ед.)     </t>
  </si>
  <si>
    <t xml:space="preserve"> Б – количество поступивших обращений (ед.);    </t>
  </si>
  <si>
    <t>2014-2025 годы</t>
  </si>
  <si>
    <t>2014-2025 год</t>
  </si>
  <si>
    <t xml:space="preserve">А – количество принятых решений  и уведомлений о разграничении муниципального имущества (ед.)     </t>
  </si>
  <si>
    <t xml:space="preserve"> Б – количество обращений, поступивших от муниципальных образований, о разграничении муниципальной собственности  (ед.);        </t>
  </si>
  <si>
    <t xml:space="preserve">А - количество  принятых решений по вопросу бесплатного предоставления в собственность земельных участков (шт.);            </t>
  </si>
  <si>
    <t>Показатель «Доля предоставленных в собственность земельных участков льготной категории граждан, сформированных для целей бесплатного  предоставления (в %) от количества поступивших заявлений о предоставлении в собственность земельных участков льготной категории граждан»</t>
  </si>
  <si>
    <t>Показатель «Доля предоставленных земельных участков   в собственность граждан и юридических лиц  под объектами недвижимости, для ведения гражданами садоводства и огородничества (в %) от количества поступивших заявлений от граждан и юридических лиц»</t>
  </si>
  <si>
    <t>Показатель «Доля принятых решений об утверждении ежегодных перечней  (в % от количества поступивших обращений от государственных учреждений)»</t>
  </si>
  <si>
    <t xml:space="preserve"> А – количество принятых решений об утверждении перечней (ед.);   </t>
  </si>
  <si>
    <t>Б –  количество обращений, поступивших от государственных учреждений    (ед.)</t>
  </si>
  <si>
    <t>Мероприятие «Проведение комплексных кадастровых работ на территории муниципальных образований Забайкальского края»</t>
  </si>
  <si>
    <t>Показатель «Результативность  выполнения  плана по доходам, получаемым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(в % от плановых показателей, установленных на год)»</t>
  </si>
  <si>
    <t xml:space="preserve">К = А/Б*100, где:                                                                                                                                                          </t>
  </si>
  <si>
    <t xml:space="preserve">К = А/Б*100,  где:                                                                                                                                                         </t>
  </si>
  <si>
    <t xml:space="preserve"> К = А/Б*100,  где:</t>
  </si>
  <si>
    <t xml:space="preserve">К = А/Б*100, где:                                                                                                                                                           </t>
  </si>
  <si>
    <t xml:space="preserve">К = А/Б*100, где:                                                                          </t>
  </si>
  <si>
    <t xml:space="preserve">К = А/Б*100, где:                                                                                                                                       </t>
  </si>
  <si>
    <t xml:space="preserve">К = (А + С)/Б*100, где:                                                                                                               </t>
  </si>
  <si>
    <t xml:space="preserve">С = Ф/П*100, где:                                                                                                                                               </t>
  </si>
  <si>
    <t>ИПП = П1/ПП*100, где:</t>
  </si>
  <si>
    <t>У = АСМП/А*100, где:</t>
  </si>
  <si>
    <t>ДА = АТ/А*100, где:</t>
  </si>
  <si>
    <t>К = А - Б/А*100,  где:</t>
  </si>
  <si>
    <t>К = А - Б/А*100, где:</t>
  </si>
  <si>
    <t>К = A/Б*100,  где:</t>
  </si>
  <si>
    <t xml:space="preserve">К = A/Б*100, где: </t>
  </si>
  <si>
    <t>К = А/Б*100, где:</t>
  </si>
  <si>
    <t xml:space="preserve">К=А/Б*100,  где:                                                                                                                                  </t>
  </si>
  <si>
    <t>К = Б/А*100, где:</t>
  </si>
  <si>
    <t xml:space="preserve">К=А/Б*100,  где:                                                                                                                                 </t>
  </si>
  <si>
    <t>К = ( А + С)/Б*100,  где:</t>
  </si>
  <si>
    <t>К = А*100/Б, где:</t>
  </si>
  <si>
    <t xml:space="preserve">У = ОК/О*100, где:                                                                             </t>
  </si>
  <si>
    <t xml:space="preserve">К = А/В*100,  где:                                                                           </t>
  </si>
  <si>
    <t>Показатель «Результативность выполнения государственного задания подведомственными Департаменту государственными учреждениями Забайкальского края»</t>
  </si>
  <si>
    <t>А - количество внесенных  в Единый государственный реестр недвижимости сведений о границах между Забайкальским краем и смежными субъектами  Российской Федерации</t>
  </si>
  <si>
    <t>Б - количество границ между Забайкальским краем и смежными субъектами  Российской Федерации</t>
  </si>
  <si>
    <t>Показатель «Выполнение утвержденных показателей экономической эффективности краевыми государственными унитарными  предприятиями,   хозяйственными обществами с долей участия Забайкальского края в уставном капитале свыше 25 %»</t>
  </si>
  <si>
    <t xml:space="preserve"> А – количество ГУП,   хозяйственных обществ (с долей участия Забайкальского края в уставном капитале свыше 25 %),  обеспечивших достижение запланированных показателей (ед.);               </t>
  </si>
  <si>
    <t xml:space="preserve">К = А/Б*100,  где:                                                                                                                                                     </t>
  </si>
  <si>
    <t xml:space="preserve">К = А/Б*100, где:                                                                                                                                                      </t>
  </si>
  <si>
    <t xml:space="preserve"> А – количество ГУП,   хозяйственных обществ (с долей участия Забайкальского края в уставном капитале свыше 25 %),  обеспечивших достижение запланированных двух и более показателей  (ед.);               </t>
  </si>
  <si>
    <t>Показатель «Количество объектов недвижимости, сведения о которых включены в карты-планы территорий, составленные по результатам проведения комплексных кадастровых работ, и предоставленные в орган регистрации прав (в том числе объектов недвижимости, сведения о границах которых уточнены, установлены, по которым исправлены реестровые ошибки в сведениях Единого государственного реестра недвижимости, а также образованных в ходе проведения комплексных кадастровых работ объектов недвижимости)»</t>
  </si>
  <si>
    <t>Б – количество граждан, включенных в реестр лиц, имеющих право на бесплатное предоставление в собственность земельных участков  для индивидуального жилищного строительства, в текущем году  (за исключением граждан, исключенных из реестра лиц, имеющих право на бесплатное предоставление в собственность земельных участков) (чел. за отчетный период)</t>
  </si>
  <si>
    <t>1.2.</t>
  </si>
  <si>
    <t>№ п/п</t>
  </si>
  <si>
    <t>Цели государственной программы  «Создание условий для эффективного управления краевым государственным имуществом, необходимым для выполнения государственных функций органами государственной власти Забайкальского края, повышение эффективности использования земель»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</si>
</sst>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FF00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/>
    </xf>
    <xf numFmtId="4" fontId="7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50" fillId="0" borderId="11" xfId="0" applyNumberFormat="1" applyFont="1" applyFill="1" applyBorder="1" applyAlignment="1">
      <alignment horizontal="center" vertical="top" wrapText="1"/>
    </xf>
    <xf numFmtId="0" fontId="50" fillId="0" borderId="12" xfId="0" applyNumberFormat="1" applyFont="1" applyFill="1" applyBorder="1" applyAlignment="1">
      <alignment horizontal="center" vertical="top" wrapText="1"/>
    </xf>
    <xf numFmtId="0" fontId="50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/>
    </xf>
    <xf numFmtId="3" fontId="6" fillId="33" borderId="12" xfId="0" applyNumberFormat="1" applyFont="1" applyFill="1" applyBorder="1" applyAlignment="1">
      <alignment horizontal="center" vertical="top"/>
    </xf>
    <xf numFmtId="3" fontId="6" fillId="33" borderId="13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3" fontId="6" fillId="34" borderId="11" xfId="0" applyNumberFormat="1" applyFont="1" applyFill="1" applyBorder="1" applyAlignment="1">
      <alignment horizontal="center" vertical="top"/>
    </xf>
    <xf numFmtId="3" fontId="6" fillId="34" borderId="12" xfId="0" applyNumberFormat="1" applyFont="1" applyFill="1" applyBorder="1" applyAlignment="1">
      <alignment horizontal="center" vertical="top"/>
    </xf>
    <xf numFmtId="3" fontId="6" fillId="34" borderId="13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center" vertical="top"/>
    </xf>
    <xf numFmtId="0" fontId="52" fillId="0" borderId="13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view="pageBreakPreview" zoomScale="85" zoomScaleSheetLayoutView="85" zoomScalePageLayoutView="0" workbookViewId="0" topLeftCell="C1">
      <selection activeCell="P8" sqref="P8"/>
    </sheetView>
  </sheetViews>
  <sheetFormatPr defaultColWidth="9.00390625" defaultRowHeight="12.75"/>
  <cols>
    <col min="1" max="1" width="7.125" style="48" customWidth="1"/>
    <col min="2" max="2" width="37.75390625" style="47" customWidth="1"/>
    <col min="3" max="3" width="7.625" style="49" customWidth="1"/>
    <col min="4" max="4" width="4.75390625" style="50" bestFit="1" customWidth="1"/>
    <col min="5" max="5" width="41.75390625" style="49" customWidth="1"/>
    <col min="6" max="6" width="6.25390625" style="48" customWidth="1"/>
    <col min="7" max="7" width="14.125" style="50" customWidth="1"/>
    <col min="8" max="8" width="6.875" style="50" customWidth="1"/>
    <col min="9" max="9" width="10.875" style="50" bestFit="1" customWidth="1"/>
    <col min="10" max="10" width="8.75390625" style="49" customWidth="1"/>
    <col min="11" max="14" width="10.25390625" style="49" bestFit="1" customWidth="1"/>
    <col min="15" max="15" width="11.00390625" style="49" bestFit="1" customWidth="1"/>
    <col min="16" max="17" width="10.25390625" style="64" bestFit="1" customWidth="1"/>
    <col min="18" max="18" width="10.25390625" style="64" customWidth="1"/>
    <col min="19" max="19" width="11.625" style="49" customWidth="1"/>
    <col min="20" max="20" width="10.25390625" style="5" bestFit="1" customWidth="1"/>
    <col min="21" max="16384" width="9.125" style="5" customWidth="1"/>
  </cols>
  <sheetData>
    <row r="1" spans="2:19" s="1" customFormat="1" ht="100.5" customHeight="1"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3"/>
      <c r="N1" s="3"/>
      <c r="O1" s="184" t="s">
        <v>287</v>
      </c>
      <c r="P1" s="184"/>
      <c r="Q1" s="184"/>
      <c r="R1" s="184"/>
      <c r="S1" s="184"/>
    </row>
    <row r="2" spans="1:19" s="4" customFormat="1" ht="39.75" customHeight="1">
      <c r="A2" s="182" t="s">
        <v>288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36.75" customHeight="1">
      <c r="A3" s="155" t="s">
        <v>132</v>
      </c>
      <c r="B3" s="152" t="s">
        <v>133</v>
      </c>
      <c r="C3" s="156" t="s">
        <v>134</v>
      </c>
      <c r="D3" s="156" t="s">
        <v>135</v>
      </c>
      <c r="E3" s="156" t="s">
        <v>136</v>
      </c>
      <c r="F3" s="156" t="s">
        <v>137</v>
      </c>
      <c r="G3" s="156" t="s">
        <v>138</v>
      </c>
      <c r="H3" s="156" t="s">
        <v>139</v>
      </c>
      <c r="I3" s="156"/>
      <c r="J3" s="156"/>
      <c r="K3" s="177" t="s">
        <v>140</v>
      </c>
      <c r="L3" s="186"/>
      <c r="M3" s="186"/>
      <c r="N3" s="186"/>
      <c r="O3" s="186"/>
      <c r="P3" s="186"/>
      <c r="Q3" s="186"/>
      <c r="R3" s="186"/>
      <c r="S3" s="173"/>
    </row>
    <row r="4" spans="1:19" ht="48">
      <c r="A4" s="155"/>
      <c r="B4" s="154"/>
      <c r="C4" s="156"/>
      <c r="D4" s="156"/>
      <c r="E4" s="156"/>
      <c r="F4" s="156"/>
      <c r="G4" s="156"/>
      <c r="H4" s="6" t="s">
        <v>141</v>
      </c>
      <c r="I4" s="6" t="s">
        <v>142</v>
      </c>
      <c r="J4" s="6" t="s">
        <v>143</v>
      </c>
      <c r="K4" s="7">
        <v>2014</v>
      </c>
      <c r="L4" s="7">
        <v>2015</v>
      </c>
      <c r="M4" s="7">
        <v>2016</v>
      </c>
      <c r="N4" s="7">
        <v>2017</v>
      </c>
      <c r="O4" s="7">
        <v>2018</v>
      </c>
      <c r="P4" s="55">
        <v>2019</v>
      </c>
      <c r="Q4" s="55">
        <v>2020</v>
      </c>
      <c r="R4" s="55">
        <v>2021</v>
      </c>
      <c r="S4" s="7" t="s">
        <v>144</v>
      </c>
    </row>
    <row r="5" spans="1:19" s="8" customFormat="1" ht="12">
      <c r="A5" s="6" t="s">
        <v>145</v>
      </c>
      <c r="B5" s="6" t="s">
        <v>146</v>
      </c>
      <c r="C5" s="6" t="s">
        <v>147</v>
      </c>
      <c r="D5" s="6" t="s">
        <v>148</v>
      </c>
      <c r="E5" s="6" t="s">
        <v>149</v>
      </c>
      <c r="F5" s="6" t="s">
        <v>150</v>
      </c>
      <c r="G5" s="6" t="s">
        <v>151</v>
      </c>
      <c r="H5" s="6" t="s">
        <v>152</v>
      </c>
      <c r="I5" s="6" t="s">
        <v>153</v>
      </c>
      <c r="J5" s="6" t="s">
        <v>154</v>
      </c>
      <c r="K5" s="7" t="s">
        <v>155</v>
      </c>
      <c r="L5" s="7" t="s">
        <v>156</v>
      </c>
      <c r="M5" s="7" t="s">
        <v>157</v>
      </c>
      <c r="N5" s="7" t="s">
        <v>158</v>
      </c>
      <c r="O5" s="7" t="s">
        <v>159</v>
      </c>
      <c r="P5" s="55" t="s">
        <v>160</v>
      </c>
      <c r="Q5" s="55" t="s">
        <v>261</v>
      </c>
      <c r="R5" s="55" t="s">
        <v>262</v>
      </c>
      <c r="S5" s="7" t="s">
        <v>285</v>
      </c>
    </row>
    <row r="6" spans="1:19" ht="100.5" customHeight="1">
      <c r="A6" s="6" t="s">
        <v>263</v>
      </c>
      <c r="B6" s="9" t="s">
        <v>10</v>
      </c>
      <c r="C6" s="6"/>
      <c r="D6" s="6" t="s">
        <v>264</v>
      </c>
      <c r="E6" s="6" t="s">
        <v>264</v>
      </c>
      <c r="F6" s="6" t="s">
        <v>286</v>
      </c>
      <c r="G6" s="6" t="s">
        <v>177</v>
      </c>
      <c r="H6" s="6" t="s">
        <v>264</v>
      </c>
      <c r="I6" s="6" t="s">
        <v>264</v>
      </c>
      <c r="J6" s="6" t="s">
        <v>264</v>
      </c>
      <c r="K6" s="7" t="s">
        <v>264</v>
      </c>
      <c r="L6" s="7" t="s">
        <v>264</v>
      </c>
      <c r="M6" s="7" t="s">
        <v>264</v>
      </c>
      <c r="N6" s="7" t="s">
        <v>264</v>
      </c>
      <c r="O6" s="7" t="s">
        <v>264</v>
      </c>
      <c r="P6" s="55" t="s">
        <v>264</v>
      </c>
      <c r="Q6" s="55" t="s">
        <v>264</v>
      </c>
      <c r="R6" s="55" t="s">
        <v>264</v>
      </c>
      <c r="S6" s="7" t="s">
        <v>264</v>
      </c>
    </row>
    <row r="7" spans="1:19" ht="24">
      <c r="A7" s="6"/>
      <c r="B7" s="10" t="s">
        <v>27</v>
      </c>
      <c r="C7" s="11" t="s">
        <v>266</v>
      </c>
      <c r="D7" s="11" t="s">
        <v>264</v>
      </c>
      <c r="E7" s="11" t="s">
        <v>264</v>
      </c>
      <c r="F7" s="11" t="s">
        <v>264</v>
      </c>
      <c r="G7" s="11" t="s">
        <v>212</v>
      </c>
      <c r="H7" s="11" t="s">
        <v>264</v>
      </c>
      <c r="I7" s="11" t="s">
        <v>264</v>
      </c>
      <c r="J7" s="11" t="s">
        <v>264</v>
      </c>
      <c r="K7" s="12">
        <f>K8+K9</f>
        <v>372204.10000000003</v>
      </c>
      <c r="L7" s="12">
        <f aca="true" t="shared" si="0" ref="L7:R7">L8+L9</f>
        <v>235542.94999999998</v>
      </c>
      <c r="M7" s="12">
        <f t="shared" si="0"/>
        <v>127847.76999999999</v>
      </c>
      <c r="N7" s="12">
        <f>N8+N9</f>
        <v>151652</v>
      </c>
      <c r="O7" s="12">
        <f>O8+O9+O10</f>
        <v>167749.66000000003</v>
      </c>
      <c r="P7" s="56">
        <f t="shared" si="0"/>
        <v>149557.4</v>
      </c>
      <c r="Q7" s="56">
        <f t="shared" si="0"/>
        <v>141863.5</v>
      </c>
      <c r="R7" s="56">
        <f t="shared" si="0"/>
        <v>247183.27699999997</v>
      </c>
      <c r="S7" s="12">
        <f>S8+S9+S10</f>
        <v>1593600.6570000001</v>
      </c>
    </row>
    <row r="8" spans="1:19" s="14" customFormat="1" ht="24">
      <c r="A8" s="11"/>
      <c r="B8" s="9" t="s">
        <v>185</v>
      </c>
      <c r="C8" s="11" t="s">
        <v>266</v>
      </c>
      <c r="D8" s="11" t="s">
        <v>264</v>
      </c>
      <c r="E8" s="11" t="s">
        <v>264</v>
      </c>
      <c r="F8" s="11" t="s">
        <v>264</v>
      </c>
      <c r="G8" s="11" t="s">
        <v>212</v>
      </c>
      <c r="H8" s="11" t="s">
        <v>264</v>
      </c>
      <c r="I8" s="11" t="s">
        <v>264</v>
      </c>
      <c r="J8" s="11" t="s">
        <v>264</v>
      </c>
      <c r="K8" s="13">
        <f>K21+K205</f>
        <v>372204.10000000003</v>
      </c>
      <c r="L8" s="13">
        <f>L21+L205</f>
        <v>235542.94999999998</v>
      </c>
      <c r="M8" s="13">
        <f>M21+M205</f>
        <v>127847.76999999999</v>
      </c>
      <c r="N8" s="13">
        <f>N21+N205</f>
        <v>151652</v>
      </c>
      <c r="O8" s="13">
        <f>O22+O205</f>
        <v>167629.40000000002</v>
      </c>
      <c r="P8" s="57">
        <f>P21+P205</f>
        <v>149557.4</v>
      </c>
      <c r="Q8" s="57">
        <f>Q21+Q205</f>
        <v>141863.5</v>
      </c>
      <c r="R8" s="57">
        <f>R21+R205</f>
        <v>247183.27699999997</v>
      </c>
      <c r="S8" s="13">
        <f>SUM(K8:R8)</f>
        <v>1593480.397</v>
      </c>
    </row>
    <row r="9" spans="1:19" s="14" customFormat="1" ht="25.5" customHeight="1">
      <c r="A9" s="11"/>
      <c r="B9" s="9" t="s">
        <v>28</v>
      </c>
      <c r="C9" s="11" t="s">
        <v>266</v>
      </c>
      <c r="D9" s="11" t="s">
        <v>264</v>
      </c>
      <c r="E9" s="11" t="s">
        <v>264</v>
      </c>
      <c r="F9" s="11" t="s">
        <v>264</v>
      </c>
      <c r="G9" s="11" t="s">
        <v>212</v>
      </c>
      <c r="H9" s="11" t="s">
        <v>264</v>
      </c>
      <c r="I9" s="11" t="s">
        <v>264</v>
      </c>
      <c r="J9" s="11" t="s">
        <v>264</v>
      </c>
      <c r="K9" s="13"/>
      <c r="L9" s="13"/>
      <c r="M9" s="13"/>
      <c r="N9" s="13"/>
      <c r="O9" s="13">
        <f>O198</f>
        <v>119.5</v>
      </c>
      <c r="P9" s="57"/>
      <c r="Q9" s="57"/>
      <c r="R9" s="57"/>
      <c r="S9" s="13">
        <f>SUM(K9:Q9)</f>
        <v>119.5</v>
      </c>
    </row>
    <row r="10" spans="1:19" s="14" customFormat="1" ht="48">
      <c r="A10" s="11"/>
      <c r="B10" s="9" t="s">
        <v>187</v>
      </c>
      <c r="C10" s="11" t="s">
        <v>266</v>
      </c>
      <c r="D10" s="11" t="s">
        <v>264</v>
      </c>
      <c r="E10" s="11" t="s">
        <v>264</v>
      </c>
      <c r="F10" s="11" t="s">
        <v>264</v>
      </c>
      <c r="G10" s="11" t="s">
        <v>189</v>
      </c>
      <c r="H10" s="11" t="s">
        <v>264</v>
      </c>
      <c r="I10" s="11" t="s">
        <v>264</v>
      </c>
      <c r="J10" s="11" t="s">
        <v>264</v>
      </c>
      <c r="K10" s="13"/>
      <c r="L10" s="13"/>
      <c r="M10" s="13"/>
      <c r="N10" s="13"/>
      <c r="O10" s="13">
        <v>0.76</v>
      </c>
      <c r="P10" s="57"/>
      <c r="Q10" s="57"/>
      <c r="R10" s="57"/>
      <c r="S10" s="13">
        <f>SUM(K10:Q10)</f>
        <v>0.76</v>
      </c>
    </row>
    <row r="11" spans="1:19" ht="12">
      <c r="A11" s="152"/>
      <c r="B11" s="167" t="s">
        <v>267</v>
      </c>
      <c r="C11" s="152" t="s">
        <v>268</v>
      </c>
      <c r="D11" s="170" t="s">
        <v>264</v>
      </c>
      <c r="E11" s="15" t="s">
        <v>165</v>
      </c>
      <c r="F11" s="156" t="s">
        <v>264</v>
      </c>
      <c r="G11" s="152" t="s">
        <v>264</v>
      </c>
      <c r="H11" s="152" t="s">
        <v>264</v>
      </c>
      <c r="I11" s="152" t="s">
        <v>264</v>
      </c>
      <c r="J11" s="152" t="s">
        <v>264</v>
      </c>
      <c r="K11" s="152">
        <v>100</v>
      </c>
      <c r="L11" s="152">
        <v>100</v>
      </c>
      <c r="M11" s="152">
        <v>80</v>
      </c>
      <c r="N11" s="152">
        <v>80</v>
      </c>
      <c r="O11" s="152">
        <v>80</v>
      </c>
      <c r="P11" s="163">
        <v>80</v>
      </c>
      <c r="Q11" s="163">
        <v>80</v>
      </c>
      <c r="R11" s="163">
        <v>80</v>
      </c>
      <c r="S11" s="152" t="s">
        <v>264</v>
      </c>
    </row>
    <row r="12" spans="1:19" ht="12">
      <c r="A12" s="153"/>
      <c r="B12" s="168"/>
      <c r="C12" s="153"/>
      <c r="D12" s="171"/>
      <c r="E12" s="16" t="s">
        <v>193</v>
      </c>
      <c r="F12" s="156"/>
      <c r="G12" s="153"/>
      <c r="H12" s="153"/>
      <c r="I12" s="153"/>
      <c r="J12" s="153"/>
      <c r="K12" s="153"/>
      <c r="L12" s="153"/>
      <c r="M12" s="153"/>
      <c r="N12" s="153"/>
      <c r="O12" s="153"/>
      <c r="P12" s="164"/>
      <c r="Q12" s="164"/>
      <c r="R12" s="164"/>
      <c r="S12" s="153"/>
    </row>
    <row r="13" spans="1:19" ht="37.5" customHeight="1">
      <c r="A13" s="154"/>
      <c r="B13" s="169"/>
      <c r="C13" s="154"/>
      <c r="D13" s="172"/>
      <c r="E13" s="17" t="s">
        <v>218</v>
      </c>
      <c r="F13" s="156"/>
      <c r="G13" s="154"/>
      <c r="H13" s="154"/>
      <c r="I13" s="154"/>
      <c r="J13" s="154"/>
      <c r="K13" s="154"/>
      <c r="L13" s="154"/>
      <c r="M13" s="154"/>
      <c r="N13" s="154"/>
      <c r="O13" s="154"/>
      <c r="P13" s="165"/>
      <c r="Q13" s="165"/>
      <c r="R13" s="165"/>
      <c r="S13" s="154"/>
    </row>
    <row r="14" spans="1:19" ht="12">
      <c r="A14" s="156"/>
      <c r="B14" s="178" t="s">
        <v>269</v>
      </c>
      <c r="C14" s="156" t="s">
        <v>268</v>
      </c>
      <c r="D14" s="177" t="s">
        <v>264</v>
      </c>
      <c r="E14" s="16" t="s">
        <v>166</v>
      </c>
      <c r="F14" s="156" t="s">
        <v>264</v>
      </c>
      <c r="G14" s="156" t="s">
        <v>264</v>
      </c>
      <c r="H14" s="156" t="s">
        <v>264</v>
      </c>
      <c r="I14" s="156" t="s">
        <v>264</v>
      </c>
      <c r="J14" s="156" t="s">
        <v>264</v>
      </c>
      <c r="K14" s="155">
        <v>10</v>
      </c>
      <c r="L14" s="155">
        <v>61.6</v>
      </c>
      <c r="M14" s="155">
        <v>65</v>
      </c>
      <c r="N14" s="155">
        <v>70</v>
      </c>
      <c r="O14" s="155">
        <v>80</v>
      </c>
      <c r="P14" s="162">
        <v>90</v>
      </c>
      <c r="Q14" s="162">
        <v>90</v>
      </c>
      <c r="R14" s="162">
        <v>90</v>
      </c>
      <c r="S14" s="146" t="s">
        <v>264</v>
      </c>
    </row>
    <row r="15" spans="1:19" ht="36">
      <c r="A15" s="156"/>
      <c r="B15" s="178"/>
      <c r="C15" s="156"/>
      <c r="D15" s="177"/>
      <c r="E15" s="16" t="s">
        <v>219</v>
      </c>
      <c r="F15" s="156"/>
      <c r="G15" s="156"/>
      <c r="H15" s="156"/>
      <c r="I15" s="156"/>
      <c r="J15" s="156"/>
      <c r="K15" s="155"/>
      <c r="L15" s="155"/>
      <c r="M15" s="155"/>
      <c r="N15" s="155"/>
      <c r="O15" s="155"/>
      <c r="P15" s="162"/>
      <c r="Q15" s="162"/>
      <c r="R15" s="162"/>
      <c r="S15" s="147"/>
    </row>
    <row r="16" spans="1:19" ht="24">
      <c r="A16" s="156"/>
      <c r="B16" s="178"/>
      <c r="C16" s="156"/>
      <c r="D16" s="177"/>
      <c r="E16" s="16" t="s">
        <v>220</v>
      </c>
      <c r="F16" s="156"/>
      <c r="G16" s="156"/>
      <c r="H16" s="156"/>
      <c r="I16" s="156"/>
      <c r="J16" s="156"/>
      <c r="K16" s="155"/>
      <c r="L16" s="155"/>
      <c r="M16" s="155"/>
      <c r="N16" s="155"/>
      <c r="O16" s="155"/>
      <c r="P16" s="162"/>
      <c r="Q16" s="162"/>
      <c r="R16" s="162"/>
      <c r="S16" s="148"/>
    </row>
    <row r="17" spans="1:19" ht="12.75" customHeight="1">
      <c r="A17" s="152"/>
      <c r="B17" s="167" t="s">
        <v>116</v>
      </c>
      <c r="C17" s="152" t="s">
        <v>268</v>
      </c>
      <c r="D17" s="170" t="s">
        <v>264</v>
      </c>
      <c r="E17" s="15" t="s">
        <v>29</v>
      </c>
      <c r="F17" s="149" t="s">
        <v>264</v>
      </c>
      <c r="G17" s="152" t="s">
        <v>264</v>
      </c>
      <c r="H17" s="152" t="s">
        <v>264</v>
      </c>
      <c r="I17" s="152" t="s">
        <v>264</v>
      </c>
      <c r="J17" s="152" t="s">
        <v>264</v>
      </c>
      <c r="K17" s="152" t="s">
        <v>264</v>
      </c>
      <c r="L17" s="146">
        <v>50</v>
      </c>
      <c r="M17" s="146">
        <v>60</v>
      </c>
      <c r="N17" s="146">
        <v>70</v>
      </c>
      <c r="O17" s="146">
        <v>80</v>
      </c>
      <c r="P17" s="159">
        <v>90</v>
      </c>
      <c r="Q17" s="159">
        <v>100</v>
      </c>
      <c r="R17" s="159">
        <v>100</v>
      </c>
      <c r="S17" s="146" t="s">
        <v>264</v>
      </c>
    </row>
    <row r="18" spans="1:19" ht="36">
      <c r="A18" s="153"/>
      <c r="B18" s="168"/>
      <c r="C18" s="153"/>
      <c r="D18" s="171"/>
      <c r="E18" s="16" t="s">
        <v>30</v>
      </c>
      <c r="F18" s="150"/>
      <c r="G18" s="153"/>
      <c r="H18" s="153"/>
      <c r="I18" s="153"/>
      <c r="J18" s="153"/>
      <c r="K18" s="153"/>
      <c r="L18" s="147"/>
      <c r="M18" s="147"/>
      <c r="N18" s="147"/>
      <c r="O18" s="147"/>
      <c r="P18" s="160"/>
      <c r="Q18" s="160"/>
      <c r="R18" s="160"/>
      <c r="S18" s="147"/>
    </row>
    <row r="19" spans="1:19" ht="27.75" customHeight="1">
      <c r="A19" s="154"/>
      <c r="B19" s="169"/>
      <c r="C19" s="154"/>
      <c r="D19" s="172"/>
      <c r="E19" s="17" t="s">
        <v>31</v>
      </c>
      <c r="F19" s="151"/>
      <c r="G19" s="154"/>
      <c r="H19" s="154"/>
      <c r="I19" s="154"/>
      <c r="J19" s="154"/>
      <c r="K19" s="154"/>
      <c r="L19" s="148"/>
      <c r="M19" s="148"/>
      <c r="N19" s="148"/>
      <c r="O19" s="148"/>
      <c r="P19" s="161"/>
      <c r="Q19" s="161"/>
      <c r="R19" s="161"/>
      <c r="S19" s="148"/>
    </row>
    <row r="20" spans="1:19" ht="73.5" customHeight="1">
      <c r="A20" s="6"/>
      <c r="B20" s="9" t="s">
        <v>110</v>
      </c>
      <c r="C20" s="6"/>
      <c r="D20" s="6" t="s">
        <v>264</v>
      </c>
      <c r="E20" s="17" t="s">
        <v>270</v>
      </c>
      <c r="F20" s="6" t="s">
        <v>264</v>
      </c>
      <c r="G20" s="6" t="s">
        <v>264</v>
      </c>
      <c r="H20" s="6" t="s">
        <v>264</v>
      </c>
      <c r="I20" s="6" t="s">
        <v>264</v>
      </c>
      <c r="J20" s="6" t="s">
        <v>264</v>
      </c>
      <c r="K20" s="6" t="s">
        <v>264</v>
      </c>
      <c r="L20" s="6" t="s">
        <v>264</v>
      </c>
      <c r="M20" s="6" t="s">
        <v>264</v>
      </c>
      <c r="N20" s="6" t="s">
        <v>264</v>
      </c>
      <c r="O20" s="6" t="s">
        <v>264</v>
      </c>
      <c r="P20" s="58" t="s">
        <v>264</v>
      </c>
      <c r="Q20" s="58" t="s">
        <v>264</v>
      </c>
      <c r="R20" s="58" t="s">
        <v>264</v>
      </c>
      <c r="S20" s="6" t="s">
        <v>264</v>
      </c>
    </row>
    <row r="21" spans="1:20" s="14" customFormat="1" ht="36">
      <c r="A21" s="11" t="s">
        <v>271</v>
      </c>
      <c r="B21" s="9" t="s">
        <v>272</v>
      </c>
      <c r="C21" s="11"/>
      <c r="D21" s="11">
        <v>1</v>
      </c>
      <c r="E21" s="11" t="s">
        <v>264</v>
      </c>
      <c r="F21" s="11" t="s">
        <v>286</v>
      </c>
      <c r="G21" s="11" t="s">
        <v>212</v>
      </c>
      <c r="H21" s="11" t="s">
        <v>264</v>
      </c>
      <c r="I21" s="11" t="s">
        <v>264</v>
      </c>
      <c r="J21" s="11" t="s">
        <v>264</v>
      </c>
      <c r="K21" s="13">
        <f>K28</f>
        <v>323615.4</v>
      </c>
      <c r="L21" s="13">
        <f aca="true" t="shared" si="1" ref="L21:R21">L28</f>
        <v>174893.59999999998</v>
      </c>
      <c r="M21" s="13">
        <f t="shared" si="1"/>
        <v>68542.76999999999</v>
      </c>
      <c r="N21" s="13">
        <f>N28</f>
        <v>88298.7</v>
      </c>
      <c r="O21" s="13">
        <f>O22+O23+O24</f>
        <v>94504.46</v>
      </c>
      <c r="P21" s="57">
        <f t="shared" si="1"/>
        <v>78852.5</v>
      </c>
      <c r="Q21" s="57">
        <f t="shared" si="1"/>
        <v>71062.3</v>
      </c>
      <c r="R21" s="57">
        <f t="shared" si="1"/>
        <v>142495.599</v>
      </c>
      <c r="S21" s="13">
        <f>S22+S23+S24</f>
        <v>1042265.3289999999</v>
      </c>
      <c r="T21" s="18"/>
    </row>
    <row r="22" spans="1:19" ht="12">
      <c r="A22" s="6"/>
      <c r="B22" s="19" t="s">
        <v>185</v>
      </c>
      <c r="C22" s="6" t="s">
        <v>76</v>
      </c>
      <c r="D22" s="6" t="s">
        <v>264</v>
      </c>
      <c r="E22" s="6" t="s">
        <v>264</v>
      </c>
      <c r="F22" s="6" t="s">
        <v>264</v>
      </c>
      <c r="G22" s="6" t="s">
        <v>212</v>
      </c>
      <c r="H22" s="6" t="s">
        <v>264</v>
      </c>
      <c r="I22" s="6" t="s">
        <v>264</v>
      </c>
      <c r="J22" s="6" t="s">
        <v>264</v>
      </c>
      <c r="K22" s="20">
        <f>K21</f>
        <v>323615.4</v>
      </c>
      <c r="L22" s="20">
        <f aca="true" t="shared" si="2" ref="L22:R22">L21</f>
        <v>174893.59999999998</v>
      </c>
      <c r="M22" s="20">
        <f>M21</f>
        <v>68542.76999999999</v>
      </c>
      <c r="N22" s="20">
        <f>N21</f>
        <v>88298.7</v>
      </c>
      <c r="O22" s="20">
        <f>O29</f>
        <v>94384.20000000001</v>
      </c>
      <c r="P22" s="59">
        <f t="shared" si="2"/>
        <v>78852.5</v>
      </c>
      <c r="Q22" s="59">
        <f t="shared" si="2"/>
        <v>71062.3</v>
      </c>
      <c r="R22" s="59">
        <f t="shared" si="2"/>
        <v>142495.599</v>
      </c>
      <c r="S22" s="20">
        <f>SUM(K22:R22)</f>
        <v>1042145.0689999999</v>
      </c>
    </row>
    <row r="23" spans="1:19" ht="12">
      <c r="A23" s="6"/>
      <c r="B23" s="19" t="s">
        <v>28</v>
      </c>
      <c r="C23" s="6" t="s">
        <v>76</v>
      </c>
      <c r="D23" s="6" t="s">
        <v>264</v>
      </c>
      <c r="E23" s="6" t="s">
        <v>264</v>
      </c>
      <c r="F23" s="6" t="s">
        <v>264</v>
      </c>
      <c r="G23" s="6" t="s">
        <v>212</v>
      </c>
      <c r="H23" s="6" t="s">
        <v>264</v>
      </c>
      <c r="I23" s="6" t="s">
        <v>264</v>
      </c>
      <c r="J23" s="6" t="s">
        <v>264</v>
      </c>
      <c r="K23" s="20"/>
      <c r="L23" s="20"/>
      <c r="M23" s="20"/>
      <c r="N23" s="20"/>
      <c r="O23" s="20">
        <f>O30</f>
        <v>119.5</v>
      </c>
      <c r="P23" s="59"/>
      <c r="Q23" s="59"/>
      <c r="R23" s="59"/>
      <c r="S23" s="20">
        <f>SUM(K23:Q23)</f>
        <v>119.5</v>
      </c>
    </row>
    <row r="24" spans="1:19" ht="48">
      <c r="A24" s="6"/>
      <c r="B24" s="19" t="s">
        <v>187</v>
      </c>
      <c r="C24" s="6" t="s">
        <v>76</v>
      </c>
      <c r="D24" s="6" t="s">
        <v>264</v>
      </c>
      <c r="E24" s="15" t="s">
        <v>264</v>
      </c>
      <c r="F24" s="6" t="s">
        <v>264</v>
      </c>
      <c r="G24" s="6" t="s">
        <v>189</v>
      </c>
      <c r="H24" s="6" t="s">
        <v>264</v>
      </c>
      <c r="I24" s="6" t="s">
        <v>264</v>
      </c>
      <c r="J24" s="6" t="s">
        <v>264</v>
      </c>
      <c r="K24" s="20"/>
      <c r="L24" s="20"/>
      <c r="M24" s="20"/>
      <c r="N24" s="20"/>
      <c r="O24" s="20">
        <f>O31</f>
        <v>0.76</v>
      </c>
      <c r="P24" s="59"/>
      <c r="Q24" s="59"/>
      <c r="R24" s="59"/>
      <c r="S24" s="20">
        <f>SUM(K24:Q24)</f>
        <v>0.76</v>
      </c>
    </row>
    <row r="25" spans="1:19" ht="12.75" customHeight="1">
      <c r="A25" s="152"/>
      <c r="B25" s="152" t="s">
        <v>172</v>
      </c>
      <c r="C25" s="152" t="s">
        <v>268</v>
      </c>
      <c r="D25" s="170" t="s">
        <v>264</v>
      </c>
      <c r="E25" s="15" t="s">
        <v>32</v>
      </c>
      <c r="F25" s="149" t="s">
        <v>264</v>
      </c>
      <c r="G25" s="152" t="s">
        <v>264</v>
      </c>
      <c r="H25" s="152" t="s">
        <v>264</v>
      </c>
      <c r="I25" s="152" t="s">
        <v>264</v>
      </c>
      <c r="J25" s="152" t="s">
        <v>264</v>
      </c>
      <c r="K25" s="152" t="s">
        <v>264</v>
      </c>
      <c r="L25" s="146">
        <v>60</v>
      </c>
      <c r="M25" s="146">
        <v>60</v>
      </c>
      <c r="N25" s="146">
        <v>90</v>
      </c>
      <c r="O25" s="146">
        <v>90</v>
      </c>
      <c r="P25" s="159">
        <v>90</v>
      </c>
      <c r="Q25" s="159">
        <v>90</v>
      </c>
      <c r="R25" s="159">
        <v>90</v>
      </c>
      <c r="S25" s="152" t="s">
        <v>264</v>
      </c>
    </row>
    <row r="26" spans="1:19" ht="36">
      <c r="A26" s="153"/>
      <c r="B26" s="153"/>
      <c r="C26" s="153"/>
      <c r="D26" s="171"/>
      <c r="E26" s="16" t="s">
        <v>33</v>
      </c>
      <c r="F26" s="150"/>
      <c r="G26" s="153"/>
      <c r="H26" s="153"/>
      <c r="I26" s="153"/>
      <c r="J26" s="153"/>
      <c r="K26" s="153"/>
      <c r="L26" s="147"/>
      <c r="M26" s="147"/>
      <c r="N26" s="147"/>
      <c r="O26" s="147"/>
      <c r="P26" s="160"/>
      <c r="Q26" s="160"/>
      <c r="R26" s="160"/>
      <c r="S26" s="153"/>
    </row>
    <row r="27" spans="1:19" ht="27.75" customHeight="1">
      <c r="A27" s="154"/>
      <c r="B27" s="154"/>
      <c r="C27" s="154"/>
      <c r="D27" s="172"/>
      <c r="E27" s="17" t="s">
        <v>31</v>
      </c>
      <c r="F27" s="151"/>
      <c r="G27" s="154"/>
      <c r="H27" s="154"/>
      <c r="I27" s="154"/>
      <c r="J27" s="154"/>
      <c r="K27" s="154"/>
      <c r="L27" s="148"/>
      <c r="M27" s="148"/>
      <c r="N27" s="148"/>
      <c r="O27" s="148"/>
      <c r="P27" s="161"/>
      <c r="Q27" s="161"/>
      <c r="R27" s="161"/>
      <c r="S27" s="154"/>
    </row>
    <row r="28" spans="1:19" s="14" customFormat="1" ht="36">
      <c r="A28" s="11" t="s">
        <v>273</v>
      </c>
      <c r="B28" s="9" t="s">
        <v>274</v>
      </c>
      <c r="C28" s="11"/>
      <c r="D28" s="11">
        <v>1</v>
      </c>
      <c r="E28" s="21" t="s">
        <v>264</v>
      </c>
      <c r="F28" s="11" t="s">
        <v>286</v>
      </c>
      <c r="G28" s="11" t="s">
        <v>212</v>
      </c>
      <c r="H28" s="11" t="s">
        <v>264</v>
      </c>
      <c r="I28" s="11" t="s">
        <v>264</v>
      </c>
      <c r="J28" s="11" t="s">
        <v>264</v>
      </c>
      <c r="K28" s="13">
        <f aca="true" t="shared" si="3" ref="K28:R28">K35+K49+K63</f>
        <v>323615.4</v>
      </c>
      <c r="L28" s="13">
        <f t="shared" si="3"/>
        <v>174893.59999999998</v>
      </c>
      <c r="M28" s="13">
        <f t="shared" si="3"/>
        <v>68542.76999999999</v>
      </c>
      <c r="N28" s="13">
        <f t="shared" si="3"/>
        <v>88298.7</v>
      </c>
      <c r="O28" s="13">
        <f>O29+O30+O31</f>
        <v>94504.46</v>
      </c>
      <c r="P28" s="57">
        <f t="shared" si="3"/>
        <v>78852.5</v>
      </c>
      <c r="Q28" s="57">
        <f t="shared" si="3"/>
        <v>71062.3</v>
      </c>
      <c r="R28" s="57">
        <f t="shared" si="3"/>
        <v>142495.599</v>
      </c>
      <c r="S28" s="13">
        <f>S29+S30+S31</f>
        <v>1042265.3289999999</v>
      </c>
    </row>
    <row r="29" spans="1:19" ht="24">
      <c r="A29" s="6"/>
      <c r="B29" s="19" t="s">
        <v>185</v>
      </c>
      <c r="C29" s="6" t="s">
        <v>266</v>
      </c>
      <c r="D29" s="6" t="s">
        <v>264</v>
      </c>
      <c r="E29" s="6" t="s">
        <v>264</v>
      </c>
      <c r="F29" s="6" t="s">
        <v>264</v>
      </c>
      <c r="G29" s="6" t="s">
        <v>212</v>
      </c>
      <c r="H29" s="6" t="s">
        <v>264</v>
      </c>
      <c r="I29" s="6" t="s">
        <v>264</v>
      </c>
      <c r="J29" s="6" t="s">
        <v>264</v>
      </c>
      <c r="K29" s="20">
        <f>K28</f>
        <v>323615.4</v>
      </c>
      <c r="L29" s="20">
        <f aca="true" t="shared" si="4" ref="L29:R29">L28</f>
        <v>174893.59999999998</v>
      </c>
      <c r="M29" s="20">
        <f t="shared" si="4"/>
        <v>68542.76999999999</v>
      </c>
      <c r="N29" s="20">
        <f t="shared" si="4"/>
        <v>88298.7</v>
      </c>
      <c r="O29" s="20">
        <f>O35+O49+O63+O199</f>
        <v>94384.20000000001</v>
      </c>
      <c r="P29" s="59">
        <f t="shared" si="4"/>
        <v>78852.5</v>
      </c>
      <c r="Q29" s="59">
        <f t="shared" si="4"/>
        <v>71062.3</v>
      </c>
      <c r="R29" s="59">
        <f t="shared" si="4"/>
        <v>142495.599</v>
      </c>
      <c r="S29" s="20">
        <f>SUM(K29:R29)</f>
        <v>1042145.0689999999</v>
      </c>
    </row>
    <row r="30" spans="1:19" ht="24">
      <c r="A30" s="6"/>
      <c r="B30" s="19" t="s">
        <v>28</v>
      </c>
      <c r="C30" s="6" t="s">
        <v>266</v>
      </c>
      <c r="D30" s="6" t="s">
        <v>264</v>
      </c>
      <c r="E30" s="6" t="s">
        <v>264</v>
      </c>
      <c r="F30" s="6" t="s">
        <v>264</v>
      </c>
      <c r="G30" s="6" t="s">
        <v>212</v>
      </c>
      <c r="H30" s="6" t="s">
        <v>264</v>
      </c>
      <c r="I30" s="6" t="s">
        <v>264</v>
      </c>
      <c r="J30" s="6" t="s">
        <v>264</v>
      </c>
      <c r="K30" s="20"/>
      <c r="L30" s="20"/>
      <c r="M30" s="20"/>
      <c r="N30" s="20"/>
      <c r="O30" s="20">
        <f>O198</f>
        <v>119.5</v>
      </c>
      <c r="P30" s="59"/>
      <c r="Q30" s="59"/>
      <c r="R30" s="59"/>
      <c r="S30" s="20">
        <f>SUM(K30:R30)</f>
        <v>119.5</v>
      </c>
    </row>
    <row r="31" spans="1:19" ht="48">
      <c r="A31" s="6"/>
      <c r="B31" s="19" t="s">
        <v>187</v>
      </c>
      <c r="C31" s="6" t="s">
        <v>266</v>
      </c>
      <c r="D31" s="6" t="s">
        <v>264</v>
      </c>
      <c r="E31" s="6" t="s">
        <v>264</v>
      </c>
      <c r="F31" s="6" t="s">
        <v>264</v>
      </c>
      <c r="G31" s="6" t="s">
        <v>189</v>
      </c>
      <c r="H31" s="6" t="s">
        <v>264</v>
      </c>
      <c r="I31" s="6" t="s">
        <v>264</v>
      </c>
      <c r="J31" s="6" t="s">
        <v>264</v>
      </c>
      <c r="K31" s="20"/>
      <c r="L31" s="20"/>
      <c r="M31" s="20"/>
      <c r="N31" s="20"/>
      <c r="O31" s="20">
        <v>0.76</v>
      </c>
      <c r="P31" s="59"/>
      <c r="Q31" s="59"/>
      <c r="R31" s="59"/>
      <c r="S31" s="20">
        <f>SUM(K31:R31)</f>
        <v>0.76</v>
      </c>
    </row>
    <row r="32" spans="1:19" ht="12">
      <c r="A32" s="156"/>
      <c r="B32" s="178" t="s">
        <v>9</v>
      </c>
      <c r="C32" s="156" t="s">
        <v>268</v>
      </c>
      <c r="D32" s="177" t="s">
        <v>264</v>
      </c>
      <c r="E32" s="15" t="s">
        <v>166</v>
      </c>
      <c r="F32" s="156" t="s">
        <v>264</v>
      </c>
      <c r="G32" s="156" t="s">
        <v>264</v>
      </c>
      <c r="H32" s="156" t="s">
        <v>264</v>
      </c>
      <c r="I32" s="156" t="s">
        <v>264</v>
      </c>
      <c r="J32" s="156" t="s">
        <v>264</v>
      </c>
      <c r="K32" s="155">
        <v>100</v>
      </c>
      <c r="L32" s="155">
        <v>7.95</v>
      </c>
      <c r="M32" s="155">
        <v>100</v>
      </c>
      <c r="N32" s="155">
        <v>100</v>
      </c>
      <c r="O32" s="155">
        <v>100</v>
      </c>
      <c r="P32" s="162">
        <v>100</v>
      </c>
      <c r="Q32" s="162">
        <v>100</v>
      </c>
      <c r="R32" s="162">
        <v>100</v>
      </c>
      <c r="S32" s="146" t="s">
        <v>264</v>
      </c>
    </row>
    <row r="33" spans="1:19" ht="36">
      <c r="A33" s="156"/>
      <c r="B33" s="178"/>
      <c r="C33" s="156"/>
      <c r="D33" s="177"/>
      <c r="E33" s="16" t="s">
        <v>221</v>
      </c>
      <c r="F33" s="156"/>
      <c r="G33" s="156"/>
      <c r="H33" s="156"/>
      <c r="I33" s="156"/>
      <c r="J33" s="156"/>
      <c r="K33" s="155"/>
      <c r="L33" s="155"/>
      <c r="M33" s="155"/>
      <c r="N33" s="155"/>
      <c r="O33" s="155"/>
      <c r="P33" s="162"/>
      <c r="Q33" s="162"/>
      <c r="R33" s="162"/>
      <c r="S33" s="147"/>
    </row>
    <row r="34" spans="1:19" ht="36">
      <c r="A34" s="156"/>
      <c r="B34" s="178"/>
      <c r="C34" s="156"/>
      <c r="D34" s="177"/>
      <c r="E34" s="16" t="s">
        <v>222</v>
      </c>
      <c r="F34" s="156"/>
      <c r="G34" s="156"/>
      <c r="H34" s="156"/>
      <c r="I34" s="156"/>
      <c r="J34" s="156"/>
      <c r="K34" s="155"/>
      <c r="L34" s="155"/>
      <c r="M34" s="155"/>
      <c r="N34" s="155"/>
      <c r="O34" s="155"/>
      <c r="P34" s="162"/>
      <c r="Q34" s="162"/>
      <c r="R34" s="162"/>
      <c r="S34" s="148"/>
    </row>
    <row r="35" spans="1:19" s="23" customFormat="1" ht="48">
      <c r="A35" s="6" t="s">
        <v>275</v>
      </c>
      <c r="B35" s="19" t="s">
        <v>276</v>
      </c>
      <c r="C35" s="22"/>
      <c r="D35" s="11" t="s">
        <v>264</v>
      </c>
      <c r="E35" s="11" t="s">
        <v>264</v>
      </c>
      <c r="F35" s="6" t="s">
        <v>286</v>
      </c>
      <c r="G35" s="6" t="s">
        <v>212</v>
      </c>
      <c r="H35" s="6" t="s">
        <v>264</v>
      </c>
      <c r="I35" s="6" t="s">
        <v>264</v>
      </c>
      <c r="J35" s="6" t="s">
        <v>264</v>
      </c>
      <c r="K35" s="13">
        <f aca="true" t="shared" si="5" ref="K35:Q35">SUM(K36:K42)</f>
        <v>305809.7</v>
      </c>
      <c r="L35" s="13">
        <f t="shared" si="5"/>
        <v>141096.06</v>
      </c>
      <c r="M35" s="13">
        <f t="shared" si="5"/>
        <v>30369.13</v>
      </c>
      <c r="N35" s="13">
        <f>SUM(N36:N42)</f>
        <v>43656.5</v>
      </c>
      <c r="O35" s="13">
        <f>SUM(O36:O42)</f>
        <v>41261.7</v>
      </c>
      <c r="P35" s="57">
        <f t="shared" si="5"/>
        <v>27242.5</v>
      </c>
      <c r="Q35" s="57">
        <f t="shared" si="5"/>
        <v>19474.7</v>
      </c>
      <c r="R35" s="57">
        <f>SUM(R36:R42)</f>
        <v>36845.959</v>
      </c>
      <c r="S35" s="13">
        <f>SUM(K35:R35)</f>
        <v>645756.249</v>
      </c>
    </row>
    <row r="36" spans="1:19" ht="12">
      <c r="A36" s="156"/>
      <c r="B36" s="178" t="s">
        <v>185</v>
      </c>
      <c r="C36" s="174" t="s">
        <v>266</v>
      </c>
      <c r="D36" s="156" t="s">
        <v>264</v>
      </c>
      <c r="E36" s="156" t="s">
        <v>264</v>
      </c>
      <c r="F36" s="156" t="s">
        <v>264</v>
      </c>
      <c r="G36" s="156" t="s">
        <v>212</v>
      </c>
      <c r="H36" s="24" t="s">
        <v>77</v>
      </c>
      <c r="I36" s="6">
        <v>1010106090</v>
      </c>
      <c r="J36" s="6">
        <v>242</v>
      </c>
      <c r="K36" s="20">
        <v>188.2</v>
      </c>
      <c r="L36" s="20">
        <v>225</v>
      </c>
      <c r="M36" s="20">
        <v>233.4</v>
      </c>
      <c r="N36" s="20">
        <v>0</v>
      </c>
      <c r="O36" s="20">
        <v>250</v>
      </c>
      <c r="P36" s="59">
        <v>250</v>
      </c>
      <c r="Q36" s="59">
        <v>250</v>
      </c>
      <c r="R36" s="59">
        <v>262.5</v>
      </c>
      <c r="S36" s="20">
        <f>SUM(K36:R36)</f>
        <v>1659.1</v>
      </c>
    </row>
    <row r="37" spans="1:19" ht="12">
      <c r="A37" s="156"/>
      <c r="B37" s="178"/>
      <c r="C37" s="175"/>
      <c r="D37" s="156"/>
      <c r="E37" s="156"/>
      <c r="F37" s="156"/>
      <c r="G37" s="156"/>
      <c r="H37" s="24" t="s">
        <v>77</v>
      </c>
      <c r="I37" s="6">
        <v>1010106090</v>
      </c>
      <c r="J37" s="6">
        <v>243</v>
      </c>
      <c r="K37" s="20">
        <v>1163.8</v>
      </c>
      <c r="L37" s="20">
        <v>0</v>
      </c>
      <c r="M37" s="20">
        <v>0</v>
      </c>
      <c r="N37" s="20">
        <v>0</v>
      </c>
      <c r="O37" s="20">
        <v>0</v>
      </c>
      <c r="P37" s="59">
        <v>0</v>
      </c>
      <c r="Q37" s="59">
        <v>0</v>
      </c>
      <c r="R37" s="59">
        <v>0</v>
      </c>
      <c r="S37" s="20">
        <f aca="true" t="shared" si="6" ref="S37:S42">SUM(K37:R37)</f>
        <v>1163.8</v>
      </c>
    </row>
    <row r="38" spans="1:19" ht="12">
      <c r="A38" s="156"/>
      <c r="B38" s="178"/>
      <c r="C38" s="175"/>
      <c r="D38" s="156"/>
      <c r="E38" s="156"/>
      <c r="F38" s="156"/>
      <c r="G38" s="156"/>
      <c r="H38" s="24" t="s">
        <v>77</v>
      </c>
      <c r="I38" s="6">
        <v>1010106090</v>
      </c>
      <c r="J38" s="6">
        <v>244</v>
      </c>
      <c r="K38" s="20">
        <v>68428.4</v>
      </c>
      <c r="L38" s="20">
        <v>74067.56</v>
      </c>
      <c r="M38" s="20">
        <f>23866.41+1164.25+4843.63</f>
        <v>29874.29</v>
      </c>
      <c r="N38" s="20">
        <v>41558.2</v>
      </c>
      <c r="O38" s="20">
        <v>39054.7</v>
      </c>
      <c r="P38" s="59">
        <v>26592.5</v>
      </c>
      <c r="Q38" s="59">
        <v>18824.7</v>
      </c>
      <c r="R38" s="59">
        <f>22342.341+2111.608+11729.51</f>
        <v>36183.459</v>
      </c>
      <c r="S38" s="20">
        <f t="shared" si="6"/>
        <v>334583.809</v>
      </c>
    </row>
    <row r="39" spans="1:19" ht="12">
      <c r="A39" s="156"/>
      <c r="B39" s="178"/>
      <c r="C39" s="175"/>
      <c r="D39" s="156"/>
      <c r="E39" s="156"/>
      <c r="F39" s="156"/>
      <c r="G39" s="156"/>
      <c r="H39" s="24" t="s">
        <v>77</v>
      </c>
      <c r="I39" s="6">
        <v>1010106090</v>
      </c>
      <c r="J39" s="6">
        <v>412</v>
      </c>
      <c r="K39" s="20">
        <v>235910</v>
      </c>
      <c r="L39" s="20">
        <v>66629</v>
      </c>
      <c r="M39" s="20">
        <v>0</v>
      </c>
      <c r="N39" s="20">
        <v>0</v>
      </c>
      <c r="O39" s="20">
        <v>1457</v>
      </c>
      <c r="P39" s="59">
        <v>0</v>
      </c>
      <c r="Q39" s="59">
        <v>0</v>
      </c>
      <c r="R39" s="59">
        <v>0</v>
      </c>
      <c r="S39" s="20">
        <f t="shared" si="6"/>
        <v>303996</v>
      </c>
    </row>
    <row r="40" spans="1:19" ht="12">
      <c r="A40" s="156"/>
      <c r="B40" s="178"/>
      <c r="C40" s="175"/>
      <c r="D40" s="156"/>
      <c r="E40" s="156"/>
      <c r="F40" s="156"/>
      <c r="G40" s="156"/>
      <c r="H40" s="24" t="s">
        <v>77</v>
      </c>
      <c r="I40" s="6">
        <v>1010106090</v>
      </c>
      <c r="J40" s="6">
        <v>852</v>
      </c>
      <c r="K40" s="20">
        <v>119.3</v>
      </c>
      <c r="L40" s="20">
        <v>174.5</v>
      </c>
      <c r="M40" s="20">
        <v>0</v>
      </c>
      <c r="N40" s="20">
        <v>719.8</v>
      </c>
      <c r="O40" s="20">
        <v>0</v>
      </c>
      <c r="P40" s="59">
        <v>0</v>
      </c>
      <c r="Q40" s="59">
        <v>0</v>
      </c>
      <c r="R40" s="59">
        <v>0</v>
      </c>
      <c r="S40" s="20">
        <f t="shared" si="6"/>
        <v>1013.5999999999999</v>
      </c>
    </row>
    <row r="41" spans="1:19" ht="12">
      <c r="A41" s="156"/>
      <c r="B41" s="178"/>
      <c r="C41" s="175"/>
      <c r="D41" s="156"/>
      <c r="E41" s="156"/>
      <c r="F41" s="156"/>
      <c r="G41" s="156"/>
      <c r="H41" s="24" t="s">
        <v>77</v>
      </c>
      <c r="I41" s="6">
        <v>1010106090</v>
      </c>
      <c r="J41" s="6">
        <v>853</v>
      </c>
      <c r="K41" s="20">
        <v>0</v>
      </c>
      <c r="L41" s="20">
        <v>0</v>
      </c>
      <c r="M41" s="20">
        <v>0</v>
      </c>
      <c r="N41" s="20">
        <v>130</v>
      </c>
      <c r="O41" s="20">
        <v>0</v>
      </c>
      <c r="P41" s="59">
        <v>0</v>
      </c>
      <c r="Q41" s="59">
        <v>0</v>
      </c>
      <c r="R41" s="59">
        <v>0</v>
      </c>
      <c r="S41" s="20">
        <f t="shared" si="6"/>
        <v>130</v>
      </c>
    </row>
    <row r="42" spans="1:19" ht="12">
      <c r="A42" s="156"/>
      <c r="B42" s="178"/>
      <c r="C42" s="176"/>
      <c r="D42" s="156"/>
      <c r="E42" s="156"/>
      <c r="F42" s="156"/>
      <c r="G42" s="156"/>
      <c r="H42" s="24" t="s">
        <v>77</v>
      </c>
      <c r="I42" s="6">
        <v>1010106090</v>
      </c>
      <c r="J42" s="6">
        <v>831</v>
      </c>
      <c r="K42" s="20">
        <v>0</v>
      </c>
      <c r="L42" s="20">
        <v>0</v>
      </c>
      <c r="M42" s="20">
        <v>261.44</v>
      </c>
      <c r="N42" s="20">
        <v>1248.5</v>
      </c>
      <c r="O42" s="20">
        <v>500</v>
      </c>
      <c r="P42" s="59">
        <v>400</v>
      </c>
      <c r="Q42" s="59">
        <v>400</v>
      </c>
      <c r="R42" s="59">
        <v>400</v>
      </c>
      <c r="S42" s="20">
        <f t="shared" si="6"/>
        <v>3209.94</v>
      </c>
    </row>
    <row r="43" spans="1:19" ht="12">
      <c r="A43" s="152"/>
      <c r="B43" s="167" t="s">
        <v>90</v>
      </c>
      <c r="C43" s="152" t="s">
        <v>268</v>
      </c>
      <c r="D43" s="170" t="s">
        <v>264</v>
      </c>
      <c r="E43" s="15" t="s">
        <v>167</v>
      </c>
      <c r="F43" s="156" t="s">
        <v>264</v>
      </c>
      <c r="G43" s="152" t="s">
        <v>264</v>
      </c>
      <c r="H43" s="152" t="s">
        <v>264</v>
      </c>
      <c r="I43" s="152" t="s">
        <v>264</v>
      </c>
      <c r="J43" s="152" t="s">
        <v>264</v>
      </c>
      <c r="K43" s="152">
        <v>100</v>
      </c>
      <c r="L43" s="152" t="s">
        <v>264</v>
      </c>
      <c r="M43" s="152" t="s">
        <v>264</v>
      </c>
      <c r="N43" s="152">
        <v>100</v>
      </c>
      <c r="O43" s="152">
        <v>100</v>
      </c>
      <c r="P43" s="163">
        <v>100</v>
      </c>
      <c r="Q43" s="163">
        <v>100</v>
      </c>
      <c r="R43" s="163">
        <v>100</v>
      </c>
      <c r="S43" s="152" t="s">
        <v>264</v>
      </c>
    </row>
    <row r="44" spans="1:19" ht="36">
      <c r="A44" s="153"/>
      <c r="B44" s="168"/>
      <c r="C44" s="153"/>
      <c r="D44" s="171"/>
      <c r="E44" s="16" t="s">
        <v>223</v>
      </c>
      <c r="F44" s="156"/>
      <c r="G44" s="153"/>
      <c r="H44" s="153"/>
      <c r="I44" s="153"/>
      <c r="J44" s="153"/>
      <c r="K44" s="153"/>
      <c r="L44" s="153"/>
      <c r="M44" s="153"/>
      <c r="N44" s="153"/>
      <c r="O44" s="153"/>
      <c r="P44" s="164"/>
      <c r="Q44" s="164"/>
      <c r="R44" s="164"/>
      <c r="S44" s="153"/>
    </row>
    <row r="45" spans="1:19" ht="36">
      <c r="A45" s="154"/>
      <c r="B45" s="169"/>
      <c r="C45" s="154"/>
      <c r="D45" s="172"/>
      <c r="E45" s="17" t="s">
        <v>224</v>
      </c>
      <c r="F45" s="156"/>
      <c r="G45" s="154"/>
      <c r="H45" s="154"/>
      <c r="I45" s="154"/>
      <c r="J45" s="154"/>
      <c r="K45" s="154"/>
      <c r="L45" s="154"/>
      <c r="M45" s="154"/>
      <c r="N45" s="154"/>
      <c r="O45" s="154"/>
      <c r="P45" s="165"/>
      <c r="Q45" s="165"/>
      <c r="R45" s="165"/>
      <c r="S45" s="154"/>
    </row>
    <row r="46" spans="1:19" s="25" customFormat="1" ht="12">
      <c r="A46" s="152"/>
      <c r="B46" s="167" t="s">
        <v>173</v>
      </c>
      <c r="C46" s="152" t="s">
        <v>268</v>
      </c>
      <c r="D46" s="152" t="s">
        <v>264</v>
      </c>
      <c r="E46" s="16" t="s">
        <v>168</v>
      </c>
      <c r="F46" s="156" t="s">
        <v>264</v>
      </c>
      <c r="G46" s="152" t="s">
        <v>264</v>
      </c>
      <c r="H46" s="152" t="s">
        <v>264</v>
      </c>
      <c r="I46" s="152" t="s">
        <v>264</v>
      </c>
      <c r="J46" s="152" t="s">
        <v>264</v>
      </c>
      <c r="K46" s="152">
        <v>100</v>
      </c>
      <c r="L46" s="152">
        <v>100</v>
      </c>
      <c r="M46" s="152">
        <v>100</v>
      </c>
      <c r="N46" s="152">
        <v>100</v>
      </c>
      <c r="O46" s="152">
        <v>100</v>
      </c>
      <c r="P46" s="163">
        <v>100</v>
      </c>
      <c r="Q46" s="163">
        <v>100</v>
      </c>
      <c r="R46" s="163">
        <v>100</v>
      </c>
      <c r="S46" s="152" t="s">
        <v>264</v>
      </c>
    </row>
    <row r="47" spans="1:19" s="25" customFormat="1" ht="36">
      <c r="A47" s="153"/>
      <c r="B47" s="168"/>
      <c r="C47" s="153"/>
      <c r="D47" s="153"/>
      <c r="E47" s="16" t="s">
        <v>225</v>
      </c>
      <c r="F47" s="156"/>
      <c r="G47" s="153"/>
      <c r="H47" s="153"/>
      <c r="I47" s="153"/>
      <c r="J47" s="153"/>
      <c r="K47" s="153"/>
      <c r="L47" s="153"/>
      <c r="M47" s="153"/>
      <c r="N47" s="153"/>
      <c r="O47" s="153"/>
      <c r="P47" s="164"/>
      <c r="Q47" s="164"/>
      <c r="R47" s="164"/>
      <c r="S47" s="153"/>
    </row>
    <row r="48" spans="1:19" s="25" customFormat="1" ht="36">
      <c r="A48" s="154"/>
      <c r="B48" s="169"/>
      <c r="C48" s="154"/>
      <c r="D48" s="154"/>
      <c r="E48" s="16" t="s">
        <v>174</v>
      </c>
      <c r="F48" s="156"/>
      <c r="G48" s="154"/>
      <c r="H48" s="154"/>
      <c r="I48" s="154"/>
      <c r="J48" s="154"/>
      <c r="K48" s="154"/>
      <c r="L48" s="154"/>
      <c r="M48" s="154"/>
      <c r="N48" s="154"/>
      <c r="O48" s="154"/>
      <c r="P48" s="165"/>
      <c r="Q48" s="165"/>
      <c r="R48" s="165"/>
      <c r="S48" s="154"/>
    </row>
    <row r="49" spans="1:19" s="23" customFormat="1" ht="36">
      <c r="A49" s="6" t="s">
        <v>279</v>
      </c>
      <c r="B49" s="19" t="s">
        <v>280</v>
      </c>
      <c r="C49" s="22"/>
      <c r="D49" s="11" t="s">
        <v>264</v>
      </c>
      <c r="E49" s="11" t="s">
        <v>264</v>
      </c>
      <c r="F49" s="6" t="s">
        <v>286</v>
      </c>
      <c r="G49" s="6" t="s">
        <v>212</v>
      </c>
      <c r="H49" s="6" t="s">
        <v>264</v>
      </c>
      <c r="I49" s="6" t="s">
        <v>264</v>
      </c>
      <c r="J49" s="6" t="s">
        <v>264</v>
      </c>
      <c r="K49" s="13">
        <f aca="true" t="shared" si="7" ref="K49:Q49">SUM(K50:K58)</f>
        <v>0</v>
      </c>
      <c r="L49" s="13">
        <f t="shared" si="7"/>
        <v>5414.99</v>
      </c>
      <c r="M49" s="13">
        <f t="shared" si="7"/>
        <v>11472.039999999999</v>
      </c>
      <c r="N49" s="13">
        <f t="shared" si="7"/>
        <v>16596.2</v>
      </c>
      <c r="O49" s="13">
        <f t="shared" si="7"/>
        <v>17135.5</v>
      </c>
      <c r="P49" s="57">
        <f t="shared" si="7"/>
        <v>16610</v>
      </c>
      <c r="Q49" s="57">
        <f t="shared" si="7"/>
        <v>16587.600000000002</v>
      </c>
      <c r="R49" s="57">
        <f>SUM(R50:R58)</f>
        <v>46172.869999999995</v>
      </c>
      <c r="S49" s="13">
        <f>SUM(S50:S58)</f>
        <v>129989.20000000003</v>
      </c>
    </row>
    <row r="50" spans="1:19" ht="12">
      <c r="A50" s="156"/>
      <c r="B50" s="178" t="s">
        <v>185</v>
      </c>
      <c r="C50" s="156" t="s">
        <v>277</v>
      </c>
      <c r="D50" s="156" t="s">
        <v>264</v>
      </c>
      <c r="E50" s="156" t="s">
        <v>264</v>
      </c>
      <c r="F50" s="156" t="s">
        <v>264</v>
      </c>
      <c r="G50" s="156" t="s">
        <v>212</v>
      </c>
      <c r="H50" s="24" t="s">
        <v>77</v>
      </c>
      <c r="I50" s="6">
        <v>1010116092</v>
      </c>
      <c r="J50" s="6">
        <v>111</v>
      </c>
      <c r="K50" s="20">
        <v>0</v>
      </c>
      <c r="L50" s="20">
        <v>1989.7</v>
      </c>
      <c r="M50" s="20">
        <v>5168.83</v>
      </c>
      <c r="N50" s="20">
        <v>9256</v>
      </c>
      <c r="O50" s="20">
        <v>9570.5</v>
      </c>
      <c r="P50" s="59">
        <v>9166.9</v>
      </c>
      <c r="Q50" s="59">
        <v>9149.7</v>
      </c>
      <c r="R50" s="59">
        <v>10336.052</v>
      </c>
      <c r="S50" s="20">
        <f>SUM(K50:R50)</f>
        <v>54637.682</v>
      </c>
    </row>
    <row r="51" spans="1:19" ht="12">
      <c r="A51" s="156"/>
      <c r="B51" s="178"/>
      <c r="C51" s="156"/>
      <c r="D51" s="156"/>
      <c r="E51" s="156"/>
      <c r="F51" s="156"/>
      <c r="G51" s="156"/>
      <c r="H51" s="24" t="s">
        <v>77</v>
      </c>
      <c r="I51" s="6">
        <v>1010116092</v>
      </c>
      <c r="J51" s="6">
        <v>119</v>
      </c>
      <c r="K51" s="20">
        <v>0</v>
      </c>
      <c r="L51" s="20">
        <v>602.5</v>
      </c>
      <c r="M51" s="20">
        <v>1560.11</v>
      </c>
      <c r="N51" s="20">
        <v>2805.7</v>
      </c>
      <c r="O51" s="20">
        <v>2890.7</v>
      </c>
      <c r="P51" s="59">
        <v>2768.8</v>
      </c>
      <c r="Q51" s="59">
        <v>2763.6</v>
      </c>
      <c r="R51" s="59">
        <v>3121.488</v>
      </c>
      <c r="S51" s="20">
        <f aca="true" t="shared" si="8" ref="S51:S58">SUM(K51:R51)</f>
        <v>16512.898</v>
      </c>
    </row>
    <row r="52" spans="1:19" ht="12">
      <c r="A52" s="156"/>
      <c r="B52" s="178"/>
      <c r="C52" s="156"/>
      <c r="D52" s="156"/>
      <c r="E52" s="156"/>
      <c r="F52" s="156"/>
      <c r="G52" s="156"/>
      <c r="H52" s="24" t="s">
        <v>77</v>
      </c>
      <c r="I52" s="6">
        <v>1010116092</v>
      </c>
      <c r="J52" s="6">
        <v>112</v>
      </c>
      <c r="K52" s="20">
        <v>0</v>
      </c>
      <c r="L52" s="20">
        <v>425.89</v>
      </c>
      <c r="M52" s="20">
        <v>119</v>
      </c>
      <c r="N52" s="20">
        <v>200</v>
      </c>
      <c r="O52" s="20">
        <v>200</v>
      </c>
      <c r="P52" s="59">
        <v>200</v>
      </c>
      <c r="Q52" s="59">
        <v>200</v>
      </c>
      <c r="R52" s="59">
        <v>331.35</v>
      </c>
      <c r="S52" s="20">
        <f t="shared" si="8"/>
        <v>1676.2399999999998</v>
      </c>
    </row>
    <row r="53" spans="1:19" ht="12">
      <c r="A53" s="156"/>
      <c r="B53" s="178"/>
      <c r="C53" s="156"/>
      <c r="D53" s="156"/>
      <c r="E53" s="156"/>
      <c r="F53" s="156"/>
      <c r="G53" s="156"/>
      <c r="H53" s="24" t="s">
        <v>77</v>
      </c>
      <c r="I53" s="6">
        <v>1010116092</v>
      </c>
      <c r="J53" s="6">
        <v>242</v>
      </c>
      <c r="K53" s="20">
        <v>0</v>
      </c>
      <c r="L53" s="20">
        <v>651.7</v>
      </c>
      <c r="M53" s="20">
        <v>848</v>
      </c>
      <c r="N53" s="20">
        <v>0</v>
      </c>
      <c r="O53" s="20">
        <v>176</v>
      </c>
      <c r="P53" s="59">
        <v>176</v>
      </c>
      <c r="Q53" s="59">
        <v>176</v>
      </c>
      <c r="R53" s="59">
        <v>199.445</v>
      </c>
      <c r="S53" s="20">
        <f t="shared" si="8"/>
        <v>2227.145</v>
      </c>
    </row>
    <row r="54" spans="1:19" ht="12">
      <c r="A54" s="156"/>
      <c r="B54" s="178"/>
      <c r="C54" s="156"/>
      <c r="D54" s="156"/>
      <c r="E54" s="156"/>
      <c r="F54" s="156"/>
      <c r="G54" s="156"/>
      <c r="H54" s="24" t="s">
        <v>77</v>
      </c>
      <c r="I54" s="6">
        <v>1010116092</v>
      </c>
      <c r="J54" s="6">
        <v>244</v>
      </c>
      <c r="K54" s="20">
        <v>0</v>
      </c>
      <c r="L54" s="20">
        <v>1673.2</v>
      </c>
      <c r="M54" s="20">
        <v>3755.1</v>
      </c>
      <c r="N54" s="20">
        <v>4165.55</v>
      </c>
      <c r="O54" s="20">
        <v>4206.3</v>
      </c>
      <c r="P54" s="59">
        <v>4206.3</v>
      </c>
      <c r="Q54" s="59">
        <v>4206.3</v>
      </c>
      <c r="R54" s="59">
        <v>31991.535</v>
      </c>
      <c r="S54" s="20">
        <f t="shared" si="8"/>
        <v>54204.285</v>
      </c>
    </row>
    <row r="55" spans="1:19" ht="12">
      <c r="A55" s="156"/>
      <c r="B55" s="178"/>
      <c r="C55" s="156"/>
      <c r="D55" s="156"/>
      <c r="E55" s="156"/>
      <c r="F55" s="156"/>
      <c r="G55" s="156"/>
      <c r="H55" s="24" t="s">
        <v>77</v>
      </c>
      <c r="I55" s="6">
        <v>1010116092</v>
      </c>
      <c r="J55" s="6">
        <v>831</v>
      </c>
      <c r="K55" s="20">
        <v>0</v>
      </c>
      <c r="L55" s="20">
        <v>0</v>
      </c>
      <c r="M55" s="20">
        <v>0</v>
      </c>
      <c r="N55" s="20">
        <v>58.75</v>
      </c>
      <c r="O55" s="20">
        <v>0</v>
      </c>
      <c r="P55" s="59">
        <v>0</v>
      </c>
      <c r="Q55" s="59">
        <v>0</v>
      </c>
      <c r="R55" s="59">
        <v>0</v>
      </c>
      <c r="S55" s="20">
        <f t="shared" si="8"/>
        <v>58.75</v>
      </c>
    </row>
    <row r="56" spans="1:19" ht="12">
      <c r="A56" s="156"/>
      <c r="B56" s="178"/>
      <c r="C56" s="156"/>
      <c r="D56" s="156"/>
      <c r="E56" s="156"/>
      <c r="F56" s="156"/>
      <c r="G56" s="156"/>
      <c r="H56" s="24" t="s">
        <v>77</v>
      </c>
      <c r="I56" s="6">
        <v>1010116092</v>
      </c>
      <c r="J56" s="6">
        <v>851</v>
      </c>
      <c r="K56" s="20">
        <v>0</v>
      </c>
      <c r="L56" s="20">
        <v>15</v>
      </c>
      <c r="M56" s="20">
        <v>1</v>
      </c>
      <c r="N56" s="20">
        <v>1</v>
      </c>
      <c r="O56" s="20">
        <v>2.2</v>
      </c>
      <c r="P56" s="59">
        <v>2.2</v>
      </c>
      <c r="Q56" s="59">
        <v>2.2</v>
      </c>
      <c r="R56" s="59">
        <v>9.5</v>
      </c>
      <c r="S56" s="20">
        <f t="shared" si="8"/>
        <v>33.099999999999994</v>
      </c>
    </row>
    <row r="57" spans="1:19" ht="12">
      <c r="A57" s="156"/>
      <c r="B57" s="178"/>
      <c r="C57" s="156"/>
      <c r="D57" s="156"/>
      <c r="E57" s="156"/>
      <c r="F57" s="156"/>
      <c r="G57" s="156"/>
      <c r="H57" s="24" t="s">
        <v>77</v>
      </c>
      <c r="I57" s="6">
        <v>1010116092</v>
      </c>
      <c r="J57" s="6">
        <v>852</v>
      </c>
      <c r="K57" s="20">
        <v>0</v>
      </c>
      <c r="L57" s="20">
        <v>57</v>
      </c>
      <c r="M57" s="20">
        <v>7</v>
      </c>
      <c r="N57" s="20">
        <v>23.2</v>
      </c>
      <c r="O57" s="20">
        <v>89.8</v>
      </c>
      <c r="P57" s="59">
        <v>89.8</v>
      </c>
      <c r="Q57" s="59">
        <v>89.8</v>
      </c>
      <c r="R57" s="59">
        <v>181.5</v>
      </c>
      <c r="S57" s="20">
        <f t="shared" si="8"/>
        <v>538.1</v>
      </c>
    </row>
    <row r="58" spans="1:19" ht="12">
      <c r="A58" s="156"/>
      <c r="B58" s="178"/>
      <c r="C58" s="156"/>
      <c r="D58" s="156"/>
      <c r="E58" s="152"/>
      <c r="F58" s="156"/>
      <c r="G58" s="156"/>
      <c r="H58" s="24" t="s">
        <v>77</v>
      </c>
      <c r="I58" s="6">
        <v>1010116092</v>
      </c>
      <c r="J58" s="6">
        <v>853</v>
      </c>
      <c r="K58" s="20">
        <v>0</v>
      </c>
      <c r="L58" s="20">
        <v>0</v>
      </c>
      <c r="M58" s="20">
        <v>13</v>
      </c>
      <c r="N58" s="20">
        <v>86</v>
      </c>
      <c r="O58" s="20">
        <v>0</v>
      </c>
      <c r="P58" s="59">
        <v>0</v>
      </c>
      <c r="Q58" s="59">
        <v>0</v>
      </c>
      <c r="R58" s="59">
        <v>2</v>
      </c>
      <c r="S58" s="20">
        <f t="shared" si="8"/>
        <v>101</v>
      </c>
    </row>
    <row r="59" spans="1:19" ht="12">
      <c r="A59" s="152"/>
      <c r="B59" s="167" t="s">
        <v>124</v>
      </c>
      <c r="C59" s="152" t="s">
        <v>268</v>
      </c>
      <c r="D59" s="170" t="s">
        <v>264</v>
      </c>
      <c r="E59" s="15" t="s">
        <v>169</v>
      </c>
      <c r="F59" s="156" t="s">
        <v>264</v>
      </c>
      <c r="G59" s="152" t="s">
        <v>264</v>
      </c>
      <c r="H59" s="152" t="s">
        <v>264</v>
      </c>
      <c r="I59" s="152" t="s">
        <v>264</v>
      </c>
      <c r="J59" s="152" t="s">
        <v>264</v>
      </c>
      <c r="K59" s="152" t="s">
        <v>264</v>
      </c>
      <c r="L59" s="152">
        <v>74</v>
      </c>
      <c r="M59" s="152">
        <v>100</v>
      </c>
      <c r="N59" s="152">
        <v>100</v>
      </c>
      <c r="O59" s="152">
        <v>100</v>
      </c>
      <c r="P59" s="163">
        <v>100</v>
      </c>
      <c r="Q59" s="163">
        <v>100</v>
      </c>
      <c r="R59" s="163">
        <v>100</v>
      </c>
      <c r="S59" s="152" t="s">
        <v>119</v>
      </c>
    </row>
    <row r="60" spans="1:19" ht="12">
      <c r="A60" s="153"/>
      <c r="B60" s="168"/>
      <c r="C60" s="153"/>
      <c r="D60" s="171"/>
      <c r="E60" s="16" t="s">
        <v>226</v>
      </c>
      <c r="F60" s="156"/>
      <c r="G60" s="153"/>
      <c r="H60" s="153"/>
      <c r="I60" s="153"/>
      <c r="J60" s="153"/>
      <c r="K60" s="153"/>
      <c r="L60" s="153"/>
      <c r="M60" s="153"/>
      <c r="N60" s="153"/>
      <c r="O60" s="153"/>
      <c r="P60" s="164"/>
      <c r="Q60" s="164"/>
      <c r="R60" s="164"/>
      <c r="S60" s="153"/>
    </row>
    <row r="61" spans="1:19" ht="12">
      <c r="A61" s="153"/>
      <c r="B61" s="168"/>
      <c r="C61" s="153"/>
      <c r="D61" s="171"/>
      <c r="E61" s="16" t="s">
        <v>227</v>
      </c>
      <c r="F61" s="156"/>
      <c r="G61" s="153"/>
      <c r="H61" s="153"/>
      <c r="I61" s="153"/>
      <c r="J61" s="153"/>
      <c r="K61" s="153"/>
      <c r="L61" s="153"/>
      <c r="M61" s="153"/>
      <c r="N61" s="153"/>
      <c r="O61" s="153"/>
      <c r="P61" s="164"/>
      <c r="Q61" s="164"/>
      <c r="R61" s="164"/>
      <c r="S61" s="153"/>
    </row>
    <row r="62" spans="1:19" ht="24">
      <c r="A62" s="154"/>
      <c r="B62" s="169"/>
      <c r="C62" s="154"/>
      <c r="D62" s="172"/>
      <c r="E62" s="17" t="s">
        <v>228</v>
      </c>
      <c r="F62" s="156"/>
      <c r="G62" s="154"/>
      <c r="H62" s="154"/>
      <c r="I62" s="154"/>
      <c r="J62" s="154"/>
      <c r="K62" s="154"/>
      <c r="L62" s="154"/>
      <c r="M62" s="154"/>
      <c r="N62" s="154"/>
      <c r="O62" s="154"/>
      <c r="P62" s="165"/>
      <c r="Q62" s="165"/>
      <c r="R62" s="165"/>
      <c r="S62" s="154"/>
    </row>
    <row r="63" spans="1:19" s="23" customFormat="1" ht="48">
      <c r="A63" s="6" t="s">
        <v>281</v>
      </c>
      <c r="B63" s="19" t="s">
        <v>6</v>
      </c>
      <c r="C63" s="22"/>
      <c r="D63" s="11" t="s">
        <v>264</v>
      </c>
      <c r="E63" s="21" t="s">
        <v>264</v>
      </c>
      <c r="F63" s="6" t="s">
        <v>286</v>
      </c>
      <c r="G63" s="6" t="s">
        <v>212</v>
      </c>
      <c r="H63" s="6" t="s">
        <v>264</v>
      </c>
      <c r="I63" s="6" t="s">
        <v>264</v>
      </c>
      <c r="J63" s="6" t="s">
        <v>264</v>
      </c>
      <c r="K63" s="13">
        <f>K64</f>
        <v>17805.7</v>
      </c>
      <c r="L63" s="13">
        <f aca="true" t="shared" si="9" ref="L63:S63">L64</f>
        <v>28382.55</v>
      </c>
      <c r="M63" s="13">
        <f t="shared" si="9"/>
        <v>26701.6</v>
      </c>
      <c r="N63" s="13">
        <f t="shared" si="9"/>
        <v>28046</v>
      </c>
      <c r="O63" s="13">
        <f t="shared" si="9"/>
        <v>35979.4</v>
      </c>
      <c r="P63" s="57">
        <f t="shared" si="9"/>
        <v>35000</v>
      </c>
      <c r="Q63" s="57">
        <f t="shared" si="9"/>
        <v>35000</v>
      </c>
      <c r="R63" s="57">
        <f t="shared" si="9"/>
        <v>59476.77</v>
      </c>
      <c r="S63" s="13">
        <f t="shared" si="9"/>
        <v>266392.02</v>
      </c>
    </row>
    <row r="64" spans="1:19" ht="24">
      <c r="A64" s="6"/>
      <c r="B64" s="19" t="s">
        <v>185</v>
      </c>
      <c r="C64" s="6" t="s">
        <v>266</v>
      </c>
      <c r="D64" s="6" t="s">
        <v>264</v>
      </c>
      <c r="E64" s="15" t="s">
        <v>264</v>
      </c>
      <c r="F64" s="6" t="s">
        <v>264</v>
      </c>
      <c r="G64" s="6" t="s">
        <v>212</v>
      </c>
      <c r="H64" s="24" t="s">
        <v>78</v>
      </c>
      <c r="I64" s="6">
        <v>1010104350</v>
      </c>
      <c r="J64" s="6">
        <v>633</v>
      </c>
      <c r="K64" s="20">
        <v>17805.7</v>
      </c>
      <c r="L64" s="20">
        <v>28382.55</v>
      </c>
      <c r="M64" s="20">
        <v>26701.6</v>
      </c>
      <c r="N64" s="20">
        <v>28046</v>
      </c>
      <c r="O64" s="20">
        <v>35979.4</v>
      </c>
      <c r="P64" s="59">
        <v>35000</v>
      </c>
      <c r="Q64" s="59">
        <v>35000</v>
      </c>
      <c r="R64" s="59">
        <v>59476.77</v>
      </c>
      <c r="S64" s="20">
        <f>SUM(K64:R64)</f>
        <v>266392.02</v>
      </c>
    </row>
    <row r="65" spans="1:19" ht="12">
      <c r="A65" s="152"/>
      <c r="B65" s="167" t="s">
        <v>161</v>
      </c>
      <c r="C65" s="152" t="s">
        <v>268</v>
      </c>
      <c r="D65" s="170" t="s">
        <v>264</v>
      </c>
      <c r="E65" s="15" t="s">
        <v>170</v>
      </c>
      <c r="F65" s="156" t="s">
        <v>264</v>
      </c>
      <c r="G65" s="152" t="s">
        <v>264</v>
      </c>
      <c r="H65" s="152" t="s">
        <v>264</v>
      </c>
      <c r="I65" s="152" t="s">
        <v>264</v>
      </c>
      <c r="J65" s="152" t="s">
        <v>264</v>
      </c>
      <c r="K65" s="152">
        <v>100</v>
      </c>
      <c r="L65" s="152">
        <v>100</v>
      </c>
      <c r="M65" s="152">
        <v>100</v>
      </c>
      <c r="N65" s="152">
        <v>100</v>
      </c>
      <c r="O65" s="152">
        <v>100</v>
      </c>
      <c r="P65" s="163">
        <v>100</v>
      </c>
      <c r="Q65" s="163">
        <v>100</v>
      </c>
      <c r="R65" s="163">
        <v>100</v>
      </c>
      <c r="S65" s="152" t="s">
        <v>264</v>
      </c>
    </row>
    <row r="66" spans="1:19" ht="14.25" customHeight="1">
      <c r="A66" s="153"/>
      <c r="B66" s="168"/>
      <c r="C66" s="153"/>
      <c r="D66" s="171"/>
      <c r="E66" s="16" t="s">
        <v>229</v>
      </c>
      <c r="F66" s="156"/>
      <c r="G66" s="153"/>
      <c r="H66" s="153"/>
      <c r="I66" s="153"/>
      <c r="J66" s="153"/>
      <c r="K66" s="153"/>
      <c r="L66" s="153"/>
      <c r="M66" s="153"/>
      <c r="N66" s="153"/>
      <c r="O66" s="153"/>
      <c r="P66" s="164"/>
      <c r="Q66" s="164"/>
      <c r="R66" s="164"/>
      <c r="S66" s="153"/>
    </row>
    <row r="67" spans="1:19" ht="12">
      <c r="A67" s="154"/>
      <c r="B67" s="169"/>
      <c r="C67" s="154"/>
      <c r="D67" s="172"/>
      <c r="E67" s="17" t="s">
        <v>230</v>
      </c>
      <c r="F67" s="156"/>
      <c r="G67" s="154"/>
      <c r="H67" s="154"/>
      <c r="I67" s="154"/>
      <c r="J67" s="154"/>
      <c r="K67" s="154"/>
      <c r="L67" s="154"/>
      <c r="M67" s="154"/>
      <c r="N67" s="154"/>
      <c r="O67" s="154"/>
      <c r="P67" s="165"/>
      <c r="Q67" s="165"/>
      <c r="R67" s="165"/>
      <c r="S67" s="154"/>
    </row>
    <row r="68" spans="1:19" s="14" customFormat="1" ht="48">
      <c r="A68" s="6" t="s">
        <v>7</v>
      </c>
      <c r="B68" s="19" t="s">
        <v>8</v>
      </c>
      <c r="C68" s="11"/>
      <c r="D68" s="11" t="s">
        <v>264</v>
      </c>
      <c r="E68" s="21" t="s">
        <v>264</v>
      </c>
      <c r="F68" s="6" t="s">
        <v>286</v>
      </c>
      <c r="G68" s="6" t="s">
        <v>212</v>
      </c>
      <c r="H68" s="6" t="s">
        <v>264</v>
      </c>
      <c r="I68" s="6" t="s">
        <v>264</v>
      </c>
      <c r="J68" s="6" t="s">
        <v>264</v>
      </c>
      <c r="K68" s="7" t="s">
        <v>264</v>
      </c>
      <c r="L68" s="7" t="s">
        <v>264</v>
      </c>
      <c r="M68" s="7" t="s">
        <v>264</v>
      </c>
      <c r="N68" s="7" t="s">
        <v>264</v>
      </c>
      <c r="O68" s="7" t="s">
        <v>264</v>
      </c>
      <c r="P68" s="55" t="s">
        <v>264</v>
      </c>
      <c r="Q68" s="55" t="s">
        <v>264</v>
      </c>
      <c r="R68" s="55" t="s">
        <v>264</v>
      </c>
      <c r="S68" s="7" t="s">
        <v>264</v>
      </c>
    </row>
    <row r="69" spans="1:19" ht="12">
      <c r="A69" s="6"/>
      <c r="B69" s="19" t="s">
        <v>185</v>
      </c>
      <c r="C69" s="6" t="s">
        <v>76</v>
      </c>
      <c r="D69" s="6" t="s">
        <v>264</v>
      </c>
      <c r="E69" s="6" t="s">
        <v>264</v>
      </c>
      <c r="F69" s="6" t="s">
        <v>264</v>
      </c>
      <c r="G69" s="6" t="s">
        <v>212</v>
      </c>
      <c r="H69" s="6" t="s">
        <v>264</v>
      </c>
      <c r="I69" s="6" t="s">
        <v>264</v>
      </c>
      <c r="J69" s="6" t="s">
        <v>264</v>
      </c>
      <c r="K69" s="7" t="s">
        <v>264</v>
      </c>
      <c r="L69" s="7" t="s">
        <v>264</v>
      </c>
      <c r="M69" s="7" t="s">
        <v>264</v>
      </c>
      <c r="N69" s="7" t="s">
        <v>264</v>
      </c>
      <c r="O69" s="7" t="s">
        <v>264</v>
      </c>
      <c r="P69" s="55" t="s">
        <v>264</v>
      </c>
      <c r="Q69" s="55" t="s">
        <v>264</v>
      </c>
      <c r="R69" s="55" t="s">
        <v>264</v>
      </c>
      <c r="S69" s="7" t="s">
        <v>264</v>
      </c>
    </row>
    <row r="70" spans="1:19" s="1" customFormat="1" ht="12">
      <c r="A70" s="166"/>
      <c r="B70" s="167" t="s">
        <v>109</v>
      </c>
      <c r="C70" s="152" t="s">
        <v>268</v>
      </c>
      <c r="D70" s="152" t="s">
        <v>264</v>
      </c>
      <c r="E70" s="26" t="s">
        <v>166</v>
      </c>
      <c r="F70" s="156" t="s">
        <v>264</v>
      </c>
      <c r="G70" s="156" t="s">
        <v>264</v>
      </c>
      <c r="H70" s="156" t="s">
        <v>264</v>
      </c>
      <c r="I70" s="156" t="s">
        <v>264</v>
      </c>
      <c r="J70" s="156" t="s">
        <v>264</v>
      </c>
      <c r="K70" s="155">
        <v>100</v>
      </c>
      <c r="L70" s="155">
        <v>99.5</v>
      </c>
      <c r="M70" s="155">
        <v>100</v>
      </c>
      <c r="N70" s="155">
        <v>100</v>
      </c>
      <c r="O70" s="155">
        <v>100</v>
      </c>
      <c r="P70" s="162">
        <v>100</v>
      </c>
      <c r="Q70" s="162">
        <v>100</v>
      </c>
      <c r="R70" s="162">
        <v>100</v>
      </c>
      <c r="S70" s="146" t="s">
        <v>264</v>
      </c>
    </row>
    <row r="71" spans="1:19" s="1" customFormat="1" ht="60">
      <c r="A71" s="166"/>
      <c r="B71" s="168"/>
      <c r="C71" s="153"/>
      <c r="D71" s="153"/>
      <c r="E71" s="27" t="s">
        <v>231</v>
      </c>
      <c r="F71" s="156"/>
      <c r="G71" s="156"/>
      <c r="H71" s="156"/>
      <c r="I71" s="156"/>
      <c r="J71" s="156"/>
      <c r="K71" s="155"/>
      <c r="L71" s="155"/>
      <c r="M71" s="155"/>
      <c r="N71" s="155"/>
      <c r="O71" s="155"/>
      <c r="P71" s="162"/>
      <c r="Q71" s="162"/>
      <c r="R71" s="162"/>
      <c r="S71" s="147"/>
    </row>
    <row r="72" spans="1:19" s="1" customFormat="1" ht="60" customHeight="1">
      <c r="A72" s="166"/>
      <c r="B72" s="169"/>
      <c r="C72" s="154"/>
      <c r="D72" s="154"/>
      <c r="E72" s="28" t="s">
        <v>232</v>
      </c>
      <c r="F72" s="156"/>
      <c r="G72" s="156"/>
      <c r="H72" s="156"/>
      <c r="I72" s="156"/>
      <c r="J72" s="156"/>
      <c r="K72" s="155"/>
      <c r="L72" s="155"/>
      <c r="M72" s="155"/>
      <c r="N72" s="155"/>
      <c r="O72" s="155"/>
      <c r="P72" s="162"/>
      <c r="Q72" s="162"/>
      <c r="R72" s="162"/>
      <c r="S72" s="148"/>
    </row>
    <row r="73" spans="1:19" s="1" customFormat="1" ht="12">
      <c r="A73" s="166"/>
      <c r="B73" s="167" t="s">
        <v>114</v>
      </c>
      <c r="C73" s="152" t="s">
        <v>268</v>
      </c>
      <c r="D73" s="152" t="s">
        <v>264</v>
      </c>
      <c r="E73" s="26" t="s">
        <v>166</v>
      </c>
      <c r="F73" s="156" t="s">
        <v>264</v>
      </c>
      <c r="G73" s="173" t="s">
        <v>264</v>
      </c>
      <c r="H73" s="173" t="s">
        <v>264</v>
      </c>
      <c r="I73" s="173" t="s">
        <v>264</v>
      </c>
      <c r="J73" s="173" t="s">
        <v>264</v>
      </c>
      <c r="K73" s="173">
        <v>95.7</v>
      </c>
      <c r="L73" s="173">
        <v>90.8</v>
      </c>
      <c r="M73" s="173">
        <v>100</v>
      </c>
      <c r="N73" s="173">
        <v>100</v>
      </c>
      <c r="O73" s="173">
        <v>100</v>
      </c>
      <c r="P73" s="185">
        <v>100</v>
      </c>
      <c r="Q73" s="185">
        <v>100</v>
      </c>
      <c r="R73" s="162">
        <v>100</v>
      </c>
      <c r="S73" s="152" t="s">
        <v>264</v>
      </c>
    </row>
    <row r="74" spans="1:19" s="1" customFormat="1" ht="84">
      <c r="A74" s="166"/>
      <c r="B74" s="168"/>
      <c r="C74" s="153"/>
      <c r="D74" s="153"/>
      <c r="E74" s="16" t="s">
        <v>233</v>
      </c>
      <c r="F74" s="156"/>
      <c r="G74" s="173"/>
      <c r="H74" s="173"/>
      <c r="I74" s="173"/>
      <c r="J74" s="173"/>
      <c r="K74" s="173"/>
      <c r="L74" s="173"/>
      <c r="M74" s="173"/>
      <c r="N74" s="173"/>
      <c r="O74" s="173"/>
      <c r="P74" s="185"/>
      <c r="Q74" s="185"/>
      <c r="R74" s="162"/>
      <c r="S74" s="153"/>
    </row>
    <row r="75" spans="1:19" s="1" customFormat="1" ht="84">
      <c r="A75" s="166"/>
      <c r="B75" s="169"/>
      <c r="C75" s="154"/>
      <c r="D75" s="154"/>
      <c r="E75" s="28" t="s">
        <v>234</v>
      </c>
      <c r="F75" s="156"/>
      <c r="G75" s="173"/>
      <c r="H75" s="173"/>
      <c r="I75" s="173"/>
      <c r="J75" s="173"/>
      <c r="K75" s="173"/>
      <c r="L75" s="173"/>
      <c r="M75" s="173"/>
      <c r="N75" s="173"/>
      <c r="O75" s="173"/>
      <c r="P75" s="185"/>
      <c r="Q75" s="185"/>
      <c r="R75" s="162"/>
      <c r="S75" s="154"/>
    </row>
    <row r="76" spans="1:19" s="1" customFormat="1" ht="12">
      <c r="A76" s="166"/>
      <c r="B76" s="167" t="s">
        <v>111</v>
      </c>
      <c r="C76" s="156" t="s">
        <v>268</v>
      </c>
      <c r="D76" s="177" t="s">
        <v>264</v>
      </c>
      <c r="E76" s="26" t="s">
        <v>166</v>
      </c>
      <c r="F76" s="156" t="s">
        <v>264</v>
      </c>
      <c r="G76" s="156" t="s">
        <v>264</v>
      </c>
      <c r="H76" s="156" t="s">
        <v>264</v>
      </c>
      <c r="I76" s="156" t="s">
        <v>264</v>
      </c>
      <c r="J76" s="156" t="s">
        <v>264</v>
      </c>
      <c r="K76" s="155">
        <v>82.6</v>
      </c>
      <c r="L76" s="155">
        <v>142.6</v>
      </c>
      <c r="M76" s="155">
        <v>100</v>
      </c>
      <c r="N76" s="155">
        <v>100</v>
      </c>
      <c r="O76" s="155">
        <v>100</v>
      </c>
      <c r="P76" s="162">
        <v>100</v>
      </c>
      <c r="Q76" s="162">
        <v>100</v>
      </c>
      <c r="R76" s="162">
        <v>100</v>
      </c>
      <c r="S76" s="146" t="s">
        <v>264</v>
      </c>
    </row>
    <row r="77" spans="1:19" s="1" customFormat="1" ht="48">
      <c r="A77" s="166"/>
      <c r="B77" s="168"/>
      <c r="C77" s="156"/>
      <c r="D77" s="177"/>
      <c r="E77" s="27" t="s">
        <v>238</v>
      </c>
      <c r="F77" s="156"/>
      <c r="G77" s="156"/>
      <c r="H77" s="156"/>
      <c r="I77" s="156"/>
      <c r="J77" s="156"/>
      <c r="K77" s="155"/>
      <c r="L77" s="155"/>
      <c r="M77" s="155"/>
      <c r="N77" s="155"/>
      <c r="O77" s="155"/>
      <c r="P77" s="162"/>
      <c r="Q77" s="162"/>
      <c r="R77" s="162"/>
      <c r="S77" s="147"/>
    </row>
    <row r="78" spans="1:19" s="1" customFormat="1" ht="48">
      <c r="A78" s="166"/>
      <c r="B78" s="169"/>
      <c r="C78" s="156"/>
      <c r="D78" s="177"/>
      <c r="E78" s="28" t="s">
        <v>237</v>
      </c>
      <c r="F78" s="156"/>
      <c r="G78" s="156"/>
      <c r="H78" s="156"/>
      <c r="I78" s="156"/>
      <c r="J78" s="156"/>
      <c r="K78" s="155"/>
      <c r="L78" s="155"/>
      <c r="M78" s="155"/>
      <c r="N78" s="155"/>
      <c r="O78" s="155"/>
      <c r="P78" s="162"/>
      <c r="Q78" s="162"/>
      <c r="R78" s="162"/>
      <c r="S78" s="148"/>
    </row>
    <row r="79" spans="1:19" s="1" customFormat="1" ht="12">
      <c r="A79" s="166"/>
      <c r="B79" s="167" t="s">
        <v>112</v>
      </c>
      <c r="C79" s="156" t="s">
        <v>268</v>
      </c>
      <c r="D79" s="177" t="s">
        <v>264</v>
      </c>
      <c r="E79" s="26" t="s">
        <v>166</v>
      </c>
      <c r="F79" s="156" t="s">
        <v>264</v>
      </c>
      <c r="G79" s="156" t="s">
        <v>264</v>
      </c>
      <c r="H79" s="156" t="s">
        <v>264</v>
      </c>
      <c r="I79" s="156" t="s">
        <v>264</v>
      </c>
      <c r="J79" s="156" t="s">
        <v>264</v>
      </c>
      <c r="K79" s="155">
        <v>90</v>
      </c>
      <c r="L79" s="155">
        <v>100</v>
      </c>
      <c r="M79" s="155">
        <v>100</v>
      </c>
      <c r="N79" s="155">
        <v>100</v>
      </c>
      <c r="O79" s="155">
        <v>100</v>
      </c>
      <c r="P79" s="162">
        <v>100</v>
      </c>
      <c r="Q79" s="162">
        <v>100</v>
      </c>
      <c r="R79" s="162">
        <v>100</v>
      </c>
      <c r="S79" s="146" t="s">
        <v>264</v>
      </c>
    </row>
    <row r="80" spans="1:19" s="1" customFormat="1" ht="60">
      <c r="A80" s="166"/>
      <c r="B80" s="168"/>
      <c r="C80" s="156"/>
      <c r="D80" s="177"/>
      <c r="E80" s="27" t="s">
        <v>235</v>
      </c>
      <c r="F80" s="156"/>
      <c r="G80" s="156"/>
      <c r="H80" s="156"/>
      <c r="I80" s="156"/>
      <c r="J80" s="156"/>
      <c r="K80" s="155"/>
      <c r="L80" s="155"/>
      <c r="M80" s="155"/>
      <c r="N80" s="155"/>
      <c r="O80" s="155"/>
      <c r="P80" s="162"/>
      <c r="Q80" s="162"/>
      <c r="R80" s="162"/>
      <c r="S80" s="147"/>
    </row>
    <row r="81" spans="1:19" s="1" customFormat="1" ht="59.25" customHeight="1">
      <c r="A81" s="166"/>
      <c r="B81" s="169"/>
      <c r="C81" s="156"/>
      <c r="D81" s="177"/>
      <c r="E81" s="28" t="s">
        <v>236</v>
      </c>
      <c r="F81" s="156"/>
      <c r="G81" s="156"/>
      <c r="H81" s="156"/>
      <c r="I81" s="156"/>
      <c r="J81" s="156"/>
      <c r="K81" s="155"/>
      <c r="L81" s="155"/>
      <c r="M81" s="155"/>
      <c r="N81" s="155"/>
      <c r="O81" s="155"/>
      <c r="P81" s="162"/>
      <c r="Q81" s="162"/>
      <c r="R81" s="162"/>
      <c r="S81" s="148"/>
    </row>
    <row r="82" spans="1:19" s="4" customFormat="1" ht="12">
      <c r="A82" s="166"/>
      <c r="B82" s="167" t="s">
        <v>113</v>
      </c>
      <c r="C82" s="156" t="s">
        <v>268</v>
      </c>
      <c r="D82" s="177" t="s">
        <v>264</v>
      </c>
      <c r="E82" s="26" t="s">
        <v>166</v>
      </c>
      <c r="F82" s="156" t="s">
        <v>264</v>
      </c>
      <c r="G82" s="156" t="s">
        <v>264</v>
      </c>
      <c r="H82" s="156" t="s">
        <v>264</v>
      </c>
      <c r="I82" s="156" t="s">
        <v>264</v>
      </c>
      <c r="J82" s="156" t="s">
        <v>264</v>
      </c>
      <c r="K82" s="155">
        <v>95.9</v>
      </c>
      <c r="L82" s="155">
        <v>104.7</v>
      </c>
      <c r="M82" s="155">
        <v>100</v>
      </c>
      <c r="N82" s="155">
        <v>100</v>
      </c>
      <c r="O82" s="155">
        <v>100</v>
      </c>
      <c r="P82" s="162">
        <v>100</v>
      </c>
      <c r="Q82" s="162">
        <v>100</v>
      </c>
      <c r="R82" s="162">
        <v>100</v>
      </c>
      <c r="S82" s="146" t="s">
        <v>264</v>
      </c>
    </row>
    <row r="83" spans="1:19" s="4" customFormat="1" ht="84">
      <c r="A83" s="166"/>
      <c r="B83" s="168"/>
      <c r="C83" s="156"/>
      <c r="D83" s="177"/>
      <c r="E83" s="27" t="s">
        <v>175</v>
      </c>
      <c r="F83" s="156"/>
      <c r="G83" s="156"/>
      <c r="H83" s="156"/>
      <c r="I83" s="156"/>
      <c r="J83" s="156"/>
      <c r="K83" s="155"/>
      <c r="L83" s="155"/>
      <c r="M83" s="155"/>
      <c r="N83" s="155"/>
      <c r="O83" s="155"/>
      <c r="P83" s="162"/>
      <c r="Q83" s="162"/>
      <c r="R83" s="162"/>
      <c r="S83" s="147"/>
    </row>
    <row r="84" spans="1:19" s="4" customFormat="1" ht="99.75" customHeight="1">
      <c r="A84" s="166"/>
      <c r="B84" s="169"/>
      <c r="C84" s="156"/>
      <c r="D84" s="177"/>
      <c r="E84" s="28" t="s">
        <v>239</v>
      </c>
      <c r="F84" s="156"/>
      <c r="G84" s="156"/>
      <c r="H84" s="156"/>
      <c r="I84" s="156"/>
      <c r="J84" s="156"/>
      <c r="K84" s="155"/>
      <c r="L84" s="155"/>
      <c r="M84" s="155"/>
      <c r="N84" s="155"/>
      <c r="O84" s="155"/>
      <c r="P84" s="162"/>
      <c r="Q84" s="162"/>
      <c r="R84" s="162"/>
      <c r="S84" s="148"/>
    </row>
    <row r="85" spans="1:19" s="1" customFormat="1" ht="12">
      <c r="A85" s="166"/>
      <c r="B85" s="167" t="s">
        <v>115</v>
      </c>
      <c r="C85" s="156" t="s">
        <v>268</v>
      </c>
      <c r="D85" s="177" t="s">
        <v>264</v>
      </c>
      <c r="E85" s="26" t="s">
        <v>166</v>
      </c>
      <c r="F85" s="156" t="s">
        <v>264</v>
      </c>
      <c r="G85" s="156" t="s">
        <v>264</v>
      </c>
      <c r="H85" s="156" t="s">
        <v>264</v>
      </c>
      <c r="I85" s="156" t="s">
        <v>264</v>
      </c>
      <c r="J85" s="156" t="s">
        <v>264</v>
      </c>
      <c r="K85" s="155">
        <v>879.1</v>
      </c>
      <c r="L85" s="155">
        <v>0.2</v>
      </c>
      <c r="M85" s="155">
        <v>100</v>
      </c>
      <c r="N85" s="155">
        <v>100</v>
      </c>
      <c r="O85" s="155">
        <v>100</v>
      </c>
      <c r="P85" s="162">
        <v>100</v>
      </c>
      <c r="Q85" s="162">
        <v>100</v>
      </c>
      <c r="R85" s="162">
        <v>100</v>
      </c>
      <c r="S85" s="146" t="s">
        <v>264</v>
      </c>
    </row>
    <row r="86" spans="1:19" s="1" customFormat="1" ht="96.75" customHeight="1">
      <c r="A86" s="166"/>
      <c r="B86" s="168"/>
      <c r="C86" s="156"/>
      <c r="D86" s="177"/>
      <c r="E86" s="27" t="s">
        <v>194</v>
      </c>
      <c r="F86" s="156"/>
      <c r="G86" s="156"/>
      <c r="H86" s="156"/>
      <c r="I86" s="156"/>
      <c r="J86" s="156"/>
      <c r="K86" s="155"/>
      <c r="L86" s="155"/>
      <c r="M86" s="155"/>
      <c r="N86" s="155"/>
      <c r="O86" s="155"/>
      <c r="P86" s="162"/>
      <c r="Q86" s="162"/>
      <c r="R86" s="162"/>
      <c r="S86" s="147"/>
    </row>
    <row r="87" spans="1:19" s="1" customFormat="1" ht="120">
      <c r="A87" s="166"/>
      <c r="B87" s="169"/>
      <c r="C87" s="156"/>
      <c r="D87" s="177"/>
      <c r="E87" s="28" t="s">
        <v>195</v>
      </c>
      <c r="F87" s="156"/>
      <c r="G87" s="156"/>
      <c r="H87" s="156"/>
      <c r="I87" s="156"/>
      <c r="J87" s="156"/>
      <c r="K87" s="155"/>
      <c r="L87" s="155"/>
      <c r="M87" s="155"/>
      <c r="N87" s="155"/>
      <c r="O87" s="155"/>
      <c r="P87" s="162"/>
      <c r="Q87" s="162"/>
      <c r="R87" s="162"/>
      <c r="S87" s="148"/>
    </row>
    <row r="88" spans="1:19" s="1" customFormat="1" ht="12">
      <c r="A88" s="166"/>
      <c r="B88" s="167" t="s">
        <v>117</v>
      </c>
      <c r="C88" s="152" t="s">
        <v>268</v>
      </c>
      <c r="D88" s="177" t="s">
        <v>264</v>
      </c>
      <c r="E88" s="26" t="s">
        <v>166</v>
      </c>
      <c r="F88" s="156" t="s">
        <v>264</v>
      </c>
      <c r="G88" s="156" t="s">
        <v>264</v>
      </c>
      <c r="H88" s="156" t="s">
        <v>264</v>
      </c>
      <c r="I88" s="156" t="s">
        <v>264</v>
      </c>
      <c r="J88" s="156" t="s">
        <v>264</v>
      </c>
      <c r="K88" s="155">
        <v>133.2</v>
      </c>
      <c r="L88" s="155">
        <v>98.6</v>
      </c>
      <c r="M88" s="155">
        <v>100</v>
      </c>
      <c r="N88" s="155">
        <v>100</v>
      </c>
      <c r="O88" s="155">
        <v>100</v>
      </c>
      <c r="P88" s="162">
        <v>100</v>
      </c>
      <c r="Q88" s="162">
        <v>100</v>
      </c>
      <c r="R88" s="162">
        <v>100</v>
      </c>
      <c r="S88" s="146" t="s">
        <v>264</v>
      </c>
    </row>
    <row r="89" spans="1:19" s="1" customFormat="1" ht="60">
      <c r="A89" s="166"/>
      <c r="B89" s="168"/>
      <c r="C89" s="153"/>
      <c r="D89" s="177"/>
      <c r="E89" s="27" t="s">
        <v>240</v>
      </c>
      <c r="F89" s="156"/>
      <c r="G89" s="156"/>
      <c r="H89" s="156"/>
      <c r="I89" s="156"/>
      <c r="J89" s="156"/>
      <c r="K89" s="155"/>
      <c r="L89" s="155"/>
      <c r="M89" s="155"/>
      <c r="N89" s="155"/>
      <c r="O89" s="155"/>
      <c r="P89" s="162"/>
      <c r="Q89" s="162"/>
      <c r="R89" s="162"/>
      <c r="S89" s="147"/>
    </row>
    <row r="90" spans="1:19" s="1" customFormat="1" ht="63" customHeight="1">
      <c r="A90" s="166"/>
      <c r="B90" s="169"/>
      <c r="C90" s="154"/>
      <c r="D90" s="177"/>
      <c r="E90" s="28" t="s">
        <v>241</v>
      </c>
      <c r="F90" s="156"/>
      <c r="G90" s="156"/>
      <c r="H90" s="156"/>
      <c r="I90" s="156"/>
      <c r="J90" s="156"/>
      <c r="K90" s="155"/>
      <c r="L90" s="155"/>
      <c r="M90" s="155"/>
      <c r="N90" s="155"/>
      <c r="O90" s="155"/>
      <c r="P90" s="162"/>
      <c r="Q90" s="162"/>
      <c r="R90" s="162"/>
      <c r="S90" s="148"/>
    </row>
    <row r="91" spans="1:19" s="1" customFormat="1" ht="12">
      <c r="A91" s="166"/>
      <c r="B91" s="167" t="s">
        <v>118</v>
      </c>
      <c r="C91" s="156" t="s">
        <v>268</v>
      </c>
      <c r="D91" s="177" t="s">
        <v>264</v>
      </c>
      <c r="E91" s="26" t="s">
        <v>166</v>
      </c>
      <c r="F91" s="156" t="s">
        <v>264</v>
      </c>
      <c r="G91" s="156" t="s">
        <v>264</v>
      </c>
      <c r="H91" s="156" t="s">
        <v>264</v>
      </c>
      <c r="I91" s="156" t="s">
        <v>264</v>
      </c>
      <c r="J91" s="156" t="s">
        <v>264</v>
      </c>
      <c r="K91" s="155">
        <v>7.2</v>
      </c>
      <c r="L91" s="155">
        <v>0</v>
      </c>
      <c r="M91" s="155">
        <v>100</v>
      </c>
      <c r="N91" s="155">
        <v>100</v>
      </c>
      <c r="O91" s="155">
        <v>100</v>
      </c>
      <c r="P91" s="162">
        <v>100</v>
      </c>
      <c r="Q91" s="162">
        <v>100</v>
      </c>
      <c r="R91" s="162">
        <v>100</v>
      </c>
      <c r="S91" s="146" t="s">
        <v>264</v>
      </c>
    </row>
    <row r="92" spans="1:19" s="1" customFormat="1" ht="48">
      <c r="A92" s="166"/>
      <c r="B92" s="168"/>
      <c r="C92" s="156"/>
      <c r="D92" s="177"/>
      <c r="E92" s="27" t="s">
        <v>242</v>
      </c>
      <c r="F92" s="156"/>
      <c r="G92" s="156"/>
      <c r="H92" s="156"/>
      <c r="I92" s="156"/>
      <c r="J92" s="156"/>
      <c r="K92" s="155"/>
      <c r="L92" s="155"/>
      <c r="M92" s="155"/>
      <c r="N92" s="155"/>
      <c r="O92" s="155"/>
      <c r="P92" s="162"/>
      <c r="Q92" s="162"/>
      <c r="R92" s="162"/>
      <c r="S92" s="147"/>
    </row>
    <row r="93" spans="1:19" s="1" customFormat="1" ht="48">
      <c r="A93" s="166"/>
      <c r="B93" s="169"/>
      <c r="C93" s="156"/>
      <c r="D93" s="177"/>
      <c r="E93" s="28" t="s">
        <v>243</v>
      </c>
      <c r="F93" s="156"/>
      <c r="G93" s="156"/>
      <c r="H93" s="156"/>
      <c r="I93" s="156"/>
      <c r="J93" s="156"/>
      <c r="K93" s="155"/>
      <c r="L93" s="155"/>
      <c r="M93" s="155"/>
      <c r="N93" s="155"/>
      <c r="O93" s="155"/>
      <c r="P93" s="162"/>
      <c r="Q93" s="162"/>
      <c r="R93" s="162"/>
      <c r="S93" s="148"/>
    </row>
    <row r="94" spans="1:19" s="1" customFormat="1" ht="48">
      <c r="A94" s="6" t="s">
        <v>12</v>
      </c>
      <c r="B94" s="19" t="s">
        <v>120</v>
      </c>
      <c r="C94" s="6"/>
      <c r="D94" s="29" t="s">
        <v>264</v>
      </c>
      <c r="E94" s="6" t="s">
        <v>264</v>
      </c>
      <c r="F94" s="6" t="s">
        <v>286</v>
      </c>
      <c r="G94" s="6" t="s">
        <v>212</v>
      </c>
      <c r="H94" s="6" t="s">
        <v>264</v>
      </c>
      <c r="I94" s="6" t="s">
        <v>264</v>
      </c>
      <c r="J94" s="6" t="s">
        <v>264</v>
      </c>
      <c r="K94" s="7" t="s">
        <v>264</v>
      </c>
      <c r="L94" s="7" t="s">
        <v>264</v>
      </c>
      <c r="M94" s="7" t="s">
        <v>264</v>
      </c>
      <c r="N94" s="7" t="s">
        <v>264</v>
      </c>
      <c r="O94" s="7" t="s">
        <v>264</v>
      </c>
      <c r="P94" s="55" t="s">
        <v>264</v>
      </c>
      <c r="Q94" s="55" t="s">
        <v>264</v>
      </c>
      <c r="R94" s="55" t="s">
        <v>264</v>
      </c>
      <c r="S94" s="7" t="s">
        <v>264</v>
      </c>
    </row>
    <row r="95" spans="1:19" s="1" customFormat="1" ht="12">
      <c r="A95" s="30"/>
      <c r="B95" s="19" t="s">
        <v>185</v>
      </c>
      <c r="C95" s="6" t="s">
        <v>76</v>
      </c>
      <c r="D95" s="29" t="s">
        <v>264</v>
      </c>
      <c r="E95" s="15" t="s">
        <v>264</v>
      </c>
      <c r="F95" s="6" t="s">
        <v>264</v>
      </c>
      <c r="G95" s="6" t="s">
        <v>212</v>
      </c>
      <c r="H95" s="6" t="s">
        <v>264</v>
      </c>
      <c r="I95" s="6" t="s">
        <v>264</v>
      </c>
      <c r="J95" s="6" t="s">
        <v>264</v>
      </c>
      <c r="K95" s="7" t="s">
        <v>264</v>
      </c>
      <c r="L95" s="7" t="s">
        <v>264</v>
      </c>
      <c r="M95" s="7" t="s">
        <v>264</v>
      </c>
      <c r="N95" s="7" t="s">
        <v>264</v>
      </c>
      <c r="O95" s="7" t="s">
        <v>264</v>
      </c>
      <c r="P95" s="55" t="s">
        <v>264</v>
      </c>
      <c r="Q95" s="55" t="s">
        <v>264</v>
      </c>
      <c r="R95" s="55" t="s">
        <v>264</v>
      </c>
      <c r="S95" s="7" t="s">
        <v>264</v>
      </c>
    </row>
    <row r="96" spans="1:19" s="1" customFormat="1" ht="12">
      <c r="A96" s="179"/>
      <c r="B96" s="167" t="s">
        <v>190</v>
      </c>
      <c r="C96" s="152" t="s">
        <v>268</v>
      </c>
      <c r="D96" s="170" t="s">
        <v>264</v>
      </c>
      <c r="E96" s="31" t="s">
        <v>171</v>
      </c>
      <c r="F96" s="156" t="s">
        <v>264</v>
      </c>
      <c r="G96" s="152" t="s">
        <v>264</v>
      </c>
      <c r="H96" s="152" t="s">
        <v>264</v>
      </c>
      <c r="I96" s="152" t="s">
        <v>264</v>
      </c>
      <c r="J96" s="152" t="s">
        <v>264</v>
      </c>
      <c r="K96" s="152">
        <v>45</v>
      </c>
      <c r="L96" s="152">
        <v>36</v>
      </c>
      <c r="M96" s="152">
        <v>40</v>
      </c>
      <c r="N96" s="152">
        <v>40</v>
      </c>
      <c r="O96" s="152">
        <v>40</v>
      </c>
      <c r="P96" s="163">
        <v>40</v>
      </c>
      <c r="Q96" s="163">
        <v>40</v>
      </c>
      <c r="R96" s="163">
        <v>40</v>
      </c>
      <c r="S96" s="152" t="s">
        <v>264</v>
      </c>
    </row>
    <row r="97" spans="1:19" s="1" customFormat="1" ht="51.75" customHeight="1">
      <c r="A97" s="180"/>
      <c r="B97" s="168"/>
      <c r="C97" s="153"/>
      <c r="D97" s="171"/>
      <c r="E97" s="32" t="s">
        <v>244</v>
      </c>
      <c r="F97" s="156"/>
      <c r="G97" s="153"/>
      <c r="H97" s="153"/>
      <c r="I97" s="153"/>
      <c r="J97" s="153"/>
      <c r="K97" s="153"/>
      <c r="L97" s="153"/>
      <c r="M97" s="153"/>
      <c r="N97" s="153"/>
      <c r="O97" s="153"/>
      <c r="P97" s="164"/>
      <c r="Q97" s="164"/>
      <c r="R97" s="164"/>
      <c r="S97" s="153"/>
    </row>
    <row r="98" spans="1:19" s="1" customFormat="1" ht="54" customHeight="1">
      <c r="A98" s="181"/>
      <c r="B98" s="169"/>
      <c r="C98" s="154"/>
      <c r="D98" s="172"/>
      <c r="E98" s="33" t="s">
        <v>245</v>
      </c>
      <c r="F98" s="156"/>
      <c r="G98" s="154"/>
      <c r="H98" s="154"/>
      <c r="I98" s="154"/>
      <c r="J98" s="154"/>
      <c r="K98" s="154"/>
      <c r="L98" s="154"/>
      <c r="M98" s="154"/>
      <c r="N98" s="154"/>
      <c r="O98" s="154"/>
      <c r="P98" s="165"/>
      <c r="Q98" s="165"/>
      <c r="R98" s="165"/>
      <c r="S98" s="154"/>
    </row>
    <row r="99" spans="1:19" ht="48">
      <c r="A99" s="6" t="s">
        <v>13</v>
      </c>
      <c r="B99" s="19" t="s">
        <v>162</v>
      </c>
      <c r="C99" s="6"/>
      <c r="D99" s="6" t="s">
        <v>264</v>
      </c>
      <c r="E99" s="6" t="s">
        <v>264</v>
      </c>
      <c r="F99" s="6" t="s">
        <v>286</v>
      </c>
      <c r="G99" s="6" t="s">
        <v>212</v>
      </c>
      <c r="H99" s="6" t="s">
        <v>264</v>
      </c>
      <c r="I99" s="6" t="s">
        <v>264</v>
      </c>
      <c r="J99" s="6" t="s">
        <v>264</v>
      </c>
      <c r="K99" s="7" t="s">
        <v>264</v>
      </c>
      <c r="L99" s="7" t="s">
        <v>264</v>
      </c>
      <c r="M99" s="7" t="s">
        <v>264</v>
      </c>
      <c r="N99" s="7" t="s">
        <v>264</v>
      </c>
      <c r="O99" s="7" t="s">
        <v>264</v>
      </c>
      <c r="P99" s="55" t="s">
        <v>264</v>
      </c>
      <c r="Q99" s="55" t="s">
        <v>264</v>
      </c>
      <c r="R99" s="55" t="s">
        <v>264</v>
      </c>
      <c r="S99" s="7" t="s">
        <v>264</v>
      </c>
    </row>
    <row r="100" spans="1:19" ht="12">
      <c r="A100" s="6"/>
      <c r="B100" s="19" t="s">
        <v>185</v>
      </c>
      <c r="C100" s="6" t="s">
        <v>76</v>
      </c>
      <c r="D100" s="6" t="s">
        <v>264</v>
      </c>
      <c r="E100" s="6" t="s">
        <v>264</v>
      </c>
      <c r="F100" s="6" t="s">
        <v>264</v>
      </c>
      <c r="G100" s="6" t="s">
        <v>212</v>
      </c>
      <c r="H100" s="6" t="s">
        <v>264</v>
      </c>
      <c r="I100" s="6" t="s">
        <v>264</v>
      </c>
      <c r="J100" s="6" t="s">
        <v>264</v>
      </c>
      <c r="K100" s="7" t="s">
        <v>264</v>
      </c>
      <c r="L100" s="7" t="s">
        <v>264</v>
      </c>
      <c r="M100" s="7" t="s">
        <v>264</v>
      </c>
      <c r="N100" s="7" t="s">
        <v>264</v>
      </c>
      <c r="O100" s="7" t="s">
        <v>264</v>
      </c>
      <c r="P100" s="55" t="s">
        <v>264</v>
      </c>
      <c r="Q100" s="55" t="s">
        <v>264</v>
      </c>
      <c r="R100" s="55" t="s">
        <v>264</v>
      </c>
      <c r="S100" s="7" t="s">
        <v>264</v>
      </c>
    </row>
    <row r="101" spans="1:19" ht="12">
      <c r="A101" s="6"/>
      <c r="B101" s="19" t="s">
        <v>87</v>
      </c>
      <c r="C101" s="6" t="s">
        <v>83</v>
      </c>
      <c r="D101" s="6" t="s">
        <v>264</v>
      </c>
      <c r="E101" s="6" t="s">
        <v>84</v>
      </c>
      <c r="F101" s="6" t="s">
        <v>264</v>
      </c>
      <c r="G101" s="6" t="s">
        <v>264</v>
      </c>
      <c r="H101" s="6" t="s">
        <v>264</v>
      </c>
      <c r="I101" s="6" t="s">
        <v>264</v>
      </c>
      <c r="J101" s="6" t="s">
        <v>264</v>
      </c>
      <c r="K101" s="7">
        <v>15</v>
      </c>
      <c r="L101" s="7">
        <v>20</v>
      </c>
      <c r="M101" s="7">
        <v>22</v>
      </c>
      <c r="N101" s="7">
        <v>22</v>
      </c>
      <c r="O101" s="7">
        <v>23</v>
      </c>
      <c r="P101" s="55">
        <v>24</v>
      </c>
      <c r="Q101" s="55">
        <v>25</v>
      </c>
      <c r="R101" s="55">
        <v>25</v>
      </c>
      <c r="S101" s="7" t="s">
        <v>264</v>
      </c>
    </row>
    <row r="102" spans="1:19" ht="14.25" customHeight="1">
      <c r="A102" s="6"/>
      <c r="B102" s="19" t="s">
        <v>88</v>
      </c>
      <c r="C102" s="6" t="s">
        <v>83</v>
      </c>
      <c r="D102" s="29" t="s">
        <v>264</v>
      </c>
      <c r="E102" s="6" t="s">
        <v>84</v>
      </c>
      <c r="F102" s="34" t="s">
        <v>264</v>
      </c>
      <c r="G102" s="6" t="s">
        <v>264</v>
      </c>
      <c r="H102" s="6" t="s">
        <v>264</v>
      </c>
      <c r="I102" s="6" t="s">
        <v>264</v>
      </c>
      <c r="J102" s="6" t="s">
        <v>264</v>
      </c>
      <c r="K102" s="7">
        <v>6</v>
      </c>
      <c r="L102" s="7">
        <v>5</v>
      </c>
      <c r="M102" s="7">
        <v>2</v>
      </c>
      <c r="N102" s="7" t="s">
        <v>264</v>
      </c>
      <c r="O102" s="7" t="s">
        <v>264</v>
      </c>
      <c r="P102" s="55" t="s">
        <v>264</v>
      </c>
      <c r="Q102" s="55" t="s">
        <v>264</v>
      </c>
      <c r="R102" s="55" t="s">
        <v>264</v>
      </c>
      <c r="S102" s="7" t="s">
        <v>264</v>
      </c>
    </row>
    <row r="103" spans="1:19" ht="14.25" customHeight="1">
      <c r="A103" s="152"/>
      <c r="B103" s="167" t="s">
        <v>81</v>
      </c>
      <c r="C103" s="152" t="s">
        <v>268</v>
      </c>
      <c r="D103" s="170" t="s">
        <v>264</v>
      </c>
      <c r="E103" s="16" t="s">
        <v>34</v>
      </c>
      <c r="F103" s="149" t="s">
        <v>264</v>
      </c>
      <c r="G103" s="152" t="s">
        <v>264</v>
      </c>
      <c r="H103" s="152" t="s">
        <v>264</v>
      </c>
      <c r="I103" s="152" t="s">
        <v>264</v>
      </c>
      <c r="J103" s="152" t="s">
        <v>264</v>
      </c>
      <c r="K103" s="152">
        <v>100</v>
      </c>
      <c r="L103" s="152">
        <v>100</v>
      </c>
      <c r="M103" s="152">
        <v>100</v>
      </c>
      <c r="N103" s="152">
        <v>100</v>
      </c>
      <c r="O103" s="152">
        <v>100</v>
      </c>
      <c r="P103" s="163">
        <v>100</v>
      </c>
      <c r="Q103" s="163">
        <v>100</v>
      </c>
      <c r="R103" s="163">
        <v>100</v>
      </c>
      <c r="S103" s="152" t="s">
        <v>264</v>
      </c>
    </row>
    <row r="104" spans="1:19" ht="36">
      <c r="A104" s="153"/>
      <c r="B104" s="168"/>
      <c r="C104" s="153"/>
      <c r="D104" s="171"/>
      <c r="E104" s="16" t="s">
        <v>35</v>
      </c>
      <c r="F104" s="150"/>
      <c r="G104" s="153"/>
      <c r="H104" s="153"/>
      <c r="I104" s="153"/>
      <c r="J104" s="153"/>
      <c r="K104" s="153"/>
      <c r="L104" s="153"/>
      <c r="M104" s="153"/>
      <c r="N104" s="153"/>
      <c r="O104" s="153"/>
      <c r="P104" s="164"/>
      <c r="Q104" s="164"/>
      <c r="R104" s="164"/>
      <c r="S104" s="153"/>
    </row>
    <row r="105" spans="1:19" ht="24">
      <c r="A105" s="154"/>
      <c r="B105" s="169"/>
      <c r="C105" s="154"/>
      <c r="D105" s="172"/>
      <c r="E105" s="17" t="s">
        <v>36</v>
      </c>
      <c r="F105" s="151"/>
      <c r="G105" s="154"/>
      <c r="H105" s="154"/>
      <c r="I105" s="154"/>
      <c r="J105" s="154"/>
      <c r="K105" s="154"/>
      <c r="L105" s="154"/>
      <c r="M105" s="154"/>
      <c r="N105" s="154"/>
      <c r="O105" s="154"/>
      <c r="P105" s="165"/>
      <c r="Q105" s="165"/>
      <c r="R105" s="165"/>
      <c r="S105" s="154"/>
    </row>
    <row r="106" spans="1:19" ht="48">
      <c r="A106" s="6" t="s">
        <v>14</v>
      </c>
      <c r="B106" s="19" t="s">
        <v>127</v>
      </c>
      <c r="C106" s="6"/>
      <c r="D106" s="6" t="s">
        <v>264</v>
      </c>
      <c r="E106" s="17" t="s">
        <v>264</v>
      </c>
      <c r="F106" s="6" t="s">
        <v>286</v>
      </c>
      <c r="G106" s="6" t="s">
        <v>212</v>
      </c>
      <c r="H106" s="6" t="s">
        <v>264</v>
      </c>
      <c r="I106" s="6" t="s">
        <v>264</v>
      </c>
      <c r="J106" s="6" t="s">
        <v>264</v>
      </c>
      <c r="K106" s="6" t="s">
        <v>264</v>
      </c>
      <c r="L106" s="6" t="s">
        <v>264</v>
      </c>
      <c r="M106" s="6" t="s">
        <v>264</v>
      </c>
      <c r="N106" s="6" t="s">
        <v>264</v>
      </c>
      <c r="O106" s="6" t="s">
        <v>264</v>
      </c>
      <c r="P106" s="58" t="s">
        <v>264</v>
      </c>
      <c r="Q106" s="58" t="s">
        <v>264</v>
      </c>
      <c r="R106" s="58" t="s">
        <v>264</v>
      </c>
      <c r="S106" s="6" t="s">
        <v>264</v>
      </c>
    </row>
    <row r="107" spans="1:19" ht="12">
      <c r="A107" s="6"/>
      <c r="B107" s="19" t="s">
        <v>185</v>
      </c>
      <c r="C107" s="6" t="s">
        <v>76</v>
      </c>
      <c r="D107" s="6" t="s">
        <v>264</v>
      </c>
      <c r="E107" s="6" t="s">
        <v>264</v>
      </c>
      <c r="F107" s="6" t="s">
        <v>264</v>
      </c>
      <c r="G107" s="6" t="s">
        <v>212</v>
      </c>
      <c r="H107" s="6" t="s">
        <v>264</v>
      </c>
      <c r="I107" s="6" t="s">
        <v>264</v>
      </c>
      <c r="J107" s="6" t="s">
        <v>264</v>
      </c>
      <c r="K107" s="7" t="s">
        <v>264</v>
      </c>
      <c r="L107" s="7" t="s">
        <v>264</v>
      </c>
      <c r="M107" s="7" t="s">
        <v>264</v>
      </c>
      <c r="N107" s="7" t="s">
        <v>264</v>
      </c>
      <c r="O107" s="7" t="s">
        <v>264</v>
      </c>
      <c r="P107" s="55" t="s">
        <v>264</v>
      </c>
      <c r="Q107" s="55" t="s">
        <v>264</v>
      </c>
      <c r="R107" s="55" t="s">
        <v>264</v>
      </c>
      <c r="S107" s="7" t="s">
        <v>264</v>
      </c>
    </row>
    <row r="108" spans="1:19" ht="60">
      <c r="A108" s="6"/>
      <c r="B108" s="19" t="s">
        <v>85</v>
      </c>
      <c r="C108" s="6" t="s">
        <v>83</v>
      </c>
      <c r="D108" s="6" t="s">
        <v>264</v>
      </c>
      <c r="E108" s="6" t="s">
        <v>84</v>
      </c>
      <c r="F108" s="6" t="s">
        <v>264</v>
      </c>
      <c r="G108" s="6" t="s">
        <v>264</v>
      </c>
      <c r="H108" s="6" t="s">
        <v>264</v>
      </c>
      <c r="I108" s="6" t="s">
        <v>264</v>
      </c>
      <c r="J108" s="6" t="s">
        <v>264</v>
      </c>
      <c r="K108" s="7">
        <v>10</v>
      </c>
      <c r="L108" s="7">
        <v>10</v>
      </c>
      <c r="M108" s="7">
        <v>11</v>
      </c>
      <c r="N108" s="7">
        <v>11</v>
      </c>
      <c r="O108" s="7">
        <v>12</v>
      </c>
      <c r="P108" s="55">
        <v>12</v>
      </c>
      <c r="Q108" s="55">
        <v>12</v>
      </c>
      <c r="R108" s="55">
        <v>12</v>
      </c>
      <c r="S108" s="7" t="s">
        <v>264</v>
      </c>
    </row>
    <row r="109" spans="1:19" ht="37.5" customHeight="1">
      <c r="A109" s="6"/>
      <c r="B109" s="19" t="s">
        <v>82</v>
      </c>
      <c r="C109" s="6" t="s">
        <v>83</v>
      </c>
      <c r="D109" s="6" t="s">
        <v>264</v>
      </c>
      <c r="E109" s="15" t="s">
        <v>84</v>
      </c>
      <c r="F109" s="6" t="s">
        <v>264</v>
      </c>
      <c r="G109" s="6" t="s">
        <v>264</v>
      </c>
      <c r="H109" s="6" t="s">
        <v>264</v>
      </c>
      <c r="I109" s="6" t="s">
        <v>264</v>
      </c>
      <c r="J109" s="6" t="s">
        <v>264</v>
      </c>
      <c r="K109" s="7">
        <v>6</v>
      </c>
      <c r="L109" s="7">
        <v>6</v>
      </c>
      <c r="M109" s="7">
        <v>7</v>
      </c>
      <c r="N109" s="7">
        <v>7</v>
      </c>
      <c r="O109" s="7">
        <v>8</v>
      </c>
      <c r="P109" s="55">
        <v>8</v>
      </c>
      <c r="Q109" s="55">
        <v>8</v>
      </c>
      <c r="R109" s="55">
        <v>8</v>
      </c>
      <c r="S109" s="7" t="s">
        <v>264</v>
      </c>
    </row>
    <row r="110" spans="1:19" ht="12.75" customHeight="1">
      <c r="A110" s="152"/>
      <c r="B110" s="167" t="s">
        <v>179</v>
      </c>
      <c r="C110" s="152" t="s">
        <v>268</v>
      </c>
      <c r="D110" s="170" t="s">
        <v>264</v>
      </c>
      <c r="E110" s="15" t="s">
        <v>37</v>
      </c>
      <c r="F110" s="152" t="s">
        <v>264</v>
      </c>
      <c r="G110" s="152" t="s">
        <v>264</v>
      </c>
      <c r="H110" s="152" t="s">
        <v>264</v>
      </c>
      <c r="I110" s="152" t="s">
        <v>264</v>
      </c>
      <c r="J110" s="152" t="s">
        <v>264</v>
      </c>
      <c r="K110" s="146">
        <v>63</v>
      </c>
      <c r="L110" s="146">
        <v>76</v>
      </c>
      <c r="M110" s="146">
        <v>80</v>
      </c>
      <c r="N110" s="146">
        <v>80</v>
      </c>
      <c r="O110" s="146">
        <v>85</v>
      </c>
      <c r="P110" s="159">
        <v>85</v>
      </c>
      <c r="Q110" s="159">
        <v>85</v>
      </c>
      <c r="R110" s="159">
        <v>85</v>
      </c>
      <c r="S110" s="146" t="s">
        <v>264</v>
      </c>
    </row>
    <row r="111" spans="1:19" ht="37.5" customHeight="1">
      <c r="A111" s="153"/>
      <c r="B111" s="168"/>
      <c r="C111" s="153"/>
      <c r="D111" s="171"/>
      <c r="E111" s="16" t="s">
        <v>38</v>
      </c>
      <c r="F111" s="157"/>
      <c r="G111" s="157"/>
      <c r="H111" s="157"/>
      <c r="I111" s="157"/>
      <c r="J111" s="157"/>
      <c r="K111" s="147"/>
      <c r="L111" s="147"/>
      <c r="M111" s="147"/>
      <c r="N111" s="147"/>
      <c r="O111" s="147"/>
      <c r="P111" s="160"/>
      <c r="Q111" s="160"/>
      <c r="R111" s="160"/>
      <c r="S111" s="147"/>
    </row>
    <row r="112" spans="1:19" ht="24">
      <c r="A112" s="154"/>
      <c r="B112" s="169"/>
      <c r="C112" s="154"/>
      <c r="D112" s="172"/>
      <c r="E112" s="17" t="s">
        <v>39</v>
      </c>
      <c r="F112" s="158"/>
      <c r="G112" s="158"/>
      <c r="H112" s="158"/>
      <c r="I112" s="158"/>
      <c r="J112" s="158"/>
      <c r="K112" s="148"/>
      <c r="L112" s="148"/>
      <c r="M112" s="148"/>
      <c r="N112" s="148"/>
      <c r="O112" s="148"/>
      <c r="P112" s="161"/>
      <c r="Q112" s="161"/>
      <c r="R112" s="161"/>
      <c r="S112" s="148"/>
    </row>
    <row r="113" spans="1:19" ht="48.75" customHeight="1">
      <c r="A113" s="6" t="s">
        <v>17</v>
      </c>
      <c r="B113" s="19" t="s">
        <v>91</v>
      </c>
      <c r="C113" s="6"/>
      <c r="D113" s="6" t="s">
        <v>264</v>
      </c>
      <c r="E113" s="17" t="s">
        <v>264</v>
      </c>
      <c r="F113" s="6" t="s">
        <v>264</v>
      </c>
      <c r="G113" s="6" t="s">
        <v>212</v>
      </c>
      <c r="H113" s="6" t="s">
        <v>264</v>
      </c>
      <c r="I113" s="6" t="s">
        <v>264</v>
      </c>
      <c r="J113" s="6" t="s">
        <v>264</v>
      </c>
      <c r="K113" s="7" t="s">
        <v>264</v>
      </c>
      <c r="L113" s="7" t="s">
        <v>264</v>
      </c>
      <c r="M113" s="7" t="s">
        <v>264</v>
      </c>
      <c r="N113" s="7" t="s">
        <v>264</v>
      </c>
      <c r="O113" s="7" t="s">
        <v>264</v>
      </c>
      <c r="P113" s="55" t="s">
        <v>264</v>
      </c>
      <c r="Q113" s="55" t="s">
        <v>264</v>
      </c>
      <c r="R113" s="55" t="s">
        <v>264</v>
      </c>
      <c r="S113" s="7" t="s">
        <v>264</v>
      </c>
    </row>
    <row r="114" spans="1:19" ht="12">
      <c r="A114" s="6"/>
      <c r="B114" s="19" t="s">
        <v>185</v>
      </c>
      <c r="C114" s="6" t="s">
        <v>76</v>
      </c>
      <c r="D114" s="6" t="s">
        <v>264</v>
      </c>
      <c r="E114" s="6" t="s">
        <v>264</v>
      </c>
      <c r="F114" s="6" t="s">
        <v>264</v>
      </c>
      <c r="G114" s="6" t="s">
        <v>212</v>
      </c>
      <c r="H114" s="6" t="s">
        <v>264</v>
      </c>
      <c r="I114" s="6" t="s">
        <v>264</v>
      </c>
      <c r="J114" s="6" t="s">
        <v>264</v>
      </c>
      <c r="K114" s="7" t="s">
        <v>264</v>
      </c>
      <c r="L114" s="7" t="s">
        <v>264</v>
      </c>
      <c r="M114" s="7" t="s">
        <v>264</v>
      </c>
      <c r="N114" s="7" t="s">
        <v>264</v>
      </c>
      <c r="O114" s="7" t="s">
        <v>264</v>
      </c>
      <c r="P114" s="55" t="s">
        <v>264</v>
      </c>
      <c r="Q114" s="55" t="s">
        <v>264</v>
      </c>
      <c r="R114" s="55" t="s">
        <v>264</v>
      </c>
      <c r="S114" s="7" t="s">
        <v>264</v>
      </c>
    </row>
    <row r="115" spans="1:19" ht="12">
      <c r="A115" s="7"/>
      <c r="B115" s="19" t="s">
        <v>86</v>
      </c>
      <c r="C115" s="6" t="s">
        <v>83</v>
      </c>
      <c r="D115" s="6" t="s">
        <v>264</v>
      </c>
      <c r="E115" s="15" t="s">
        <v>84</v>
      </c>
      <c r="F115" s="6" t="s">
        <v>264</v>
      </c>
      <c r="G115" s="6" t="s">
        <v>264</v>
      </c>
      <c r="H115" s="6" t="s">
        <v>264</v>
      </c>
      <c r="I115" s="6" t="s">
        <v>264</v>
      </c>
      <c r="J115" s="6" t="s">
        <v>264</v>
      </c>
      <c r="K115" s="7">
        <v>1</v>
      </c>
      <c r="L115" s="7" t="s">
        <v>264</v>
      </c>
      <c r="M115" s="7">
        <v>2</v>
      </c>
      <c r="N115" s="7">
        <v>4</v>
      </c>
      <c r="O115" s="7">
        <v>4</v>
      </c>
      <c r="P115" s="55">
        <v>5</v>
      </c>
      <c r="Q115" s="55">
        <v>5</v>
      </c>
      <c r="R115" s="55">
        <v>5</v>
      </c>
      <c r="S115" s="7" t="s">
        <v>264</v>
      </c>
    </row>
    <row r="116" spans="1:19" ht="12.75" customHeight="1">
      <c r="A116" s="146"/>
      <c r="B116" s="167" t="s">
        <v>180</v>
      </c>
      <c r="C116" s="152" t="s">
        <v>268</v>
      </c>
      <c r="D116" s="170" t="s">
        <v>264</v>
      </c>
      <c r="E116" s="15" t="s">
        <v>40</v>
      </c>
      <c r="F116" s="152" t="s">
        <v>264</v>
      </c>
      <c r="G116" s="152" t="s">
        <v>264</v>
      </c>
      <c r="H116" s="152" t="s">
        <v>264</v>
      </c>
      <c r="I116" s="152" t="s">
        <v>264</v>
      </c>
      <c r="J116" s="152" t="s">
        <v>264</v>
      </c>
      <c r="K116" s="146">
        <v>77</v>
      </c>
      <c r="L116" s="146">
        <v>85</v>
      </c>
      <c r="M116" s="146">
        <v>85</v>
      </c>
      <c r="N116" s="146">
        <v>85</v>
      </c>
      <c r="O116" s="146">
        <v>80</v>
      </c>
      <c r="P116" s="159">
        <v>85</v>
      </c>
      <c r="Q116" s="159">
        <v>85</v>
      </c>
      <c r="R116" s="159">
        <v>85</v>
      </c>
      <c r="S116" s="146" t="s">
        <v>264</v>
      </c>
    </row>
    <row r="117" spans="1:19" ht="24">
      <c r="A117" s="147"/>
      <c r="B117" s="168"/>
      <c r="C117" s="153"/>
      <c r="D117" s="171"/>
      <c r="E117" s="16" t="s">
        <v>41</v>
      </c>
      <c r="F117" s="153"/>
      <c r="G117" s="153"/>
      <c r="H117" s="153"/>
      <c r="I117" s="153"/>
      <c r="J117" s="153"/>
      <c r="K117" s="147"/>
      <c r="L117" s="147"/>
      <c r="M117" s="147"/>
      <c r="N117" s="147"/>
      <c r="O117" s="147"/>
      <c r="P117" s="160"/>
      <c r="Q117" s="160"/>
      <c r="R117" s="160"/>
      <c r="S117" s="147"/>
    </row>
    <row r="118" spans="1:19" ht="24">
      <c r="A118" s="148"/>
      <c r="B118" s="169"/>
      <c r="C118" s="154"/>
      <c r="D118" s="172"/>
      <c r="E118" s="17" t="s">
        <v>42</v>
      </c>
      <c r="F118" s="154"/>
      <c r="G118" s="154"/>
      <c r="H118" s="154"/>
      <c r="I118" s="154"/>
      <c r="J118" s="154"/>
      <c r="K118" s="148"/>
      <c r="L118" s="148"/>
      <c r="M118" s="148"/>
      <c r="N118" s="148"/>
      <c r="O118" s="148"/>
      <c r="P118" s="161"/>
      <c r="Q118" s="161"/>
      <c r="R118" s="161"/>
      <c r="S118" s="148"/>
    </row>
    <row r="119" spans="1:19" ht="36">
      <c r="A119" s="6" t="s">
        <v>19</v>
      </c>
      <c r="B119" s="19" t="s">
        <v>128</v>
      </c>
      <c r="C119" s="6"/>
      <c r="D119" s="6" t="s">
        <v>264</v>
      </c>
      <c r="E119" s="17" t="s">
        <v>264</v>
      </c>
      <c r="F119" s="6" t="s">
        <v>264</v>
      </c>
      <c r="G119" s="6" t="s">
        <v>212</v>
      </c>
      <c r="H119" s="6" t="s">
        <v>264</v>
      </c>
      <c r="I119" s="6" t="s">
        <v>264</v>
      </c>
      <c r="J119" s="6" t="s">
        <v>264</v>
      </c>
      <c r="K119" s="7" t="s">
        <v>264</v>
      </c>
      <c r="L119" s="7" t="s">
        <v>264</v>
      </c>
      <c r="M119" s="7" t="s">
        <v>264</v>
      </c>
      <c r="N119" s="7" t="s">
        <v>264</v>
      </c>
      <c r="O119" s="7" t="s">
        <v>264</v>
      </c>
      <c r="P119" s="55" t="s">
        <v>264</v>
      </c>
      <c r="Q119" s="55" t="s">
        <v>264</v>
      </c>
      <c r="R119" s="55" t="s">
        <v>264</v>
      </c>
      <c r="S119" s="7" t="s">
        <v>264</v>
      </c>
    </row>
    <row r="120" spans="1:19" ht="24">
      <c r="A120" s="6"/>
      <c r="B120" s="19" t="s">
        <v>265</v>
      </c>
      <c r="C120" s="6" t="s">
        <v>76</v>
      </c>
      <c r="D120" s="6" t="s">
        <v>264</v>
      </c>
      <c r="E120" s="6" t="s">
        <v>264</v>
      </c>
      <c r="F120" s="6" t="s">
        <v>264</v>
      </c>
      <c r="G120" s="6" t="s">
        <v>212</v>
      </c>
      <c r="H120" s="6" t="s">
        <v>264</v>
      </c>
      <c r="I120" s="6" t="s">
        <v>264</v>
      </c>
      <c r="J120" s="6" t="s">
        <v>264</v>
      </c>
      <c r="K120" s="7" t="s">
        <v>264</v>
      </c>
      <c r="L120" s="7" t="s">
        <v>264</v>
      </c>
      <c r="M120" s="7" t="s">
        <v>264</v>
      </c>
      <c r="N120" s="7" t="s">
        <v>264</v>
      </c>
      <c r="O120" s="7" t="s">
        <v>264</v>
      </c>
      <c r="P120" s="55" t="s">
        <v>264</v>
      </c>
      <c r="Q120" s="55" t="s">
        <v>264</v>
      </c>
      <c r="R120" s="55" t="s">
        <v>264</v>
      </c>
      <c r="S120" s="7" t="s">
        <v>264</v>
      </c>
    </row>
    <row r="121" spans="1:19" ht="36">
      <c r="A121" s="6"/>
      <c r="B121" s="19" t="s">
        <v>122</v>
      </c>
      <c r="C121" s="6" t="s">
        <v>83</v>
      </c>
      <c r="D121" s="6" t="s">
        <v>264</v>
      </c>
      <c r="E121" s="6" t="s">
        <v>84</v>
      </c>
      <c r="F121" s="6" t="s">
        <v>264</v>
      </c>
      <c r="G121" s="6" t="s">
        <v>264</v>
      </c>
      <c r="H121" s="6" t="s">
        <v>264</v>
      </c>
      <c r="I121" s="6" t="s">
        <v>264</v>
      </c>
      <c r="J121" s="6" t="s">
        <v>264</v>
      </c>
      <c r="K121" s="7">
        <v>380</v>
      </c>
      <c r="L121" s="7">
        <v>1114</v>
      </c>
      <c r="M121" s="7">
        <v>1450</v>
      </c>
      <c r="N121" s="7">
        <v>1270</v>
      </c>
      <c r="O121" s="7">
        <v>1320</v>
      </c>
      <c r="P121" s="55">
        <v>1370</v>
      </c>
      <c r="Q121" s="55">
        <v>1400</v>
      </c>
      <c r="R121" s="55">
        <v>1400</v>
      </c>
      <c r="S121" s="7" t="s">
        <v>264</v>
      </c>
    </row>
    <row r="122" spans="1:19" ht="60">
      <c r="A122" s="6" t="s">
        <v>22</v>
      </c>
      <c r="B122" s="19" t="s">
        <v>121</v>
      </c>
      <c r="C122" s="6"/>
      <c r="D122" s="6" t="s">
        <v>264</v>
      </c>
      <c r="E122" s="17" t="s">
        <v>264</v>
      </c>
      <c r="F122" s="6" t="s">
        <v>286</v>
      </c>
      <c r="G122" s="6" t="s">
        <v>212</v>
      </c>
      <c r="H122" s="6" t="s">
        <v>264</v>
      </c>
      <c r="I122" s="6" t="s">
        <v>264</v>
      </c>
      <c r="J122" s="6" t="s">
        <v>264</v>
      </c>
      <c r="K122" s="7" t="s">
        <v>264</v>
      </c>
      <c r="L122" s="7" t="s">
        <v>264</v>
      </c>
      <c r="M122" s="7" t="s">
        <v>264</v>
      </c>
      <c r="N122" s="7" t="s">
        <v>264</v>
      </c>
      <c r="O122" s="7" t="s">
        <v>264</v>
      </c>
      <c r="P122" s="55" t="s">
        <v>264</v>
      </c>
      <c r="Q122" s="55" t="s">
        <v>264</v>
      </c>
      <c r="R122" s="55" t="s">
        <v>264</v>
      </c>
      <c r="S122" s="7" t="s">
        <v>264</v>
      </c>
    </row>
    <row r="123" spans="1:19" ht="24">
      <c r="A123" s="6"/>
      <c r="B123" s="19" t="s">
        <v>265</v>
      </c>
      <c r="C123" s="6" t="s">
        <v>76</v>
      </c>
      <c r="D123" s="6"/>
      <c r="E123" s="15" t="s">
        <v>264</v>
      </c>
      <c r="F123" s="6" t="s">
        <v>264</v>
      </c>
      <c r="G123" s="6" t="s">
        <v>212</v>
      </c>
      <c r="H123" s="6" t="s">
        <v>264</v>
      </c>
      <c r="I123" s="6" t="s">
        <v>264</v>
      </c>
      <c r="J123" s="6" t="s">
        <v>264</v>
      </c>
      <c r="K123" s="7" t="s">
        <v>264</v>
      </c>
      <c r="L123" s="7" t="s">
        <v>264</v>
      </c>
      <c r="M123" s="7" t="s">
        <v>264</v>
      </c>
      <c r="N123" s="7" t="s">
        <v>264</v>
      </c>
      <c r="O123" s="7" t="s">
        <v>264</v>
      </c>
      <c r="P123" s="55" t="s">
        <v>264</v>
      </c>
      <c r="Q123" s="55" t="s">
        <v>264</v>
      </c>
      <c r="R123" s="55" t="s">
        <v>264</v>
      </c>
      <c r="S123" s="7" t="s">
        <v>264</v>
      </c>
    </row>
    <row r="124" spans="1:19" ht="12.75" customHeight="1">
      <c r="A124" s="152"/>
      <c r="B124" s="167" t="s">
        <v>108</v>
      </c>
      <c r="C124" s="152" t="s">
        <v>129</v>
      </c>
      <c r="D124" s="170" t="s">
        <v>264</v>
      </c>
      <c r="E124" s="15" t="s">
        <v>43</v>
      </c>
      <c r="F124" s="149" t="s">
        <v>264</v>
      </c>
      <c r="G124" s="152" t="s">
        <v>264</v>
      </c>
      <c r="H124" s="152" t="s">
        <v>264</v>
      </c>
      <c r="I124" s="152" t="s">
        <v>264</v>
      </c>
      <c r="J124" s="152" t="s">
        <v>264</v>
      </c>
      <c r="K124" s="152" t="s">
        <v>264</v>
      </c>
      <c r="L124" s="146">
        <v>6</v>
      </c>
      <c r="M124" s="146">
        <v>8</v>
      </c>
      <c r="N124" s="146">
        <v>3</v>
      </c>
      <c r="O124" s="146">
        <v>3</v>
      </c>
      <c r="P124" s="159">
        <v>2</v>
      </c>
      <c r="Q124" s="159">
        <v>2</v>
      </c>
      <c r="R124" s="159">
        <v>2</v>
      </c>
      <c r="S124" s="146" t="s">
        <v>264</v>
      </c>
    </row>
    <row r="125" spans="1:19" ht="24">
      <c r="A125" s="153"/>
      <c r="B125" s="168"/>
      <c r="C125" s="153"/>
      <c r="D125" s="171"/>
      <c r="E125" s="16" t="s">
        <v>44</v>
      </c>
      <c r="F125" s="150"/>
      <c r="G125" s="153"/>
      <c r="H125" s="153"/>
      <c r="I125" s="153"/>
      <c r="J125" s="153"/>
      <c r="K125" s="153"/>
      <c r="L125" s="147"/>
      <c r="M125" s="147"/>
      <c r="N125" s="147"/>
      <c r="O125" s="147"/>
      <c r="P125" s="160"/>
      <c r="Q125" s="160"/>
      <c r="R125" s="160"/>
      <c r="S125" s="147"/>
    </row>
    <row r="126" spans="1:19" ht="24">
      <c r="A126" s="154"/>
      <c r="B126" s="169"/>
      <c r="C126" s="154"/>
      <c r="D126" s="172"/>
      <c r="E126" s="16" t="s">
        <v>45</v>
      </c>
      <c r="F126" s="151"/>
      <c r="G126" s="154"/>
      <c r="H126" s="154"/>
      <c r="I126" s="154"/>
      <c r="J126" s="154"/>
      <c r="K126" s="154"/>
      <c r="L126" s="148"/>
      <c r="M126" s="148"/>
      <c r="N126" s="148"/>
      <c r="O126" s="148"/>
      <c r="P126" s="161"/>
      <c r="Q126" s="161"/>
      <c r="R126" s="161"/>
      <c r="S126" s="148"/>
    </row>
    <row r="127" spans="1:19" ht="12.75" customHeight="1">
      <c r="A127" s="152"/>
      <c r="B127" s="167" t="s">
        <v>260</v>
      </c>
      <c r="C127" s="152" t="s">
        <v>268</v>
      </c>
      <c r="D127" s="170" t="s">
        <v>264</v>
      </c>
      <c r="E127" s="15" t="s">
        <v>46</v>
      </c>
      <c r="F127" s="152" t="s">
        <v>264</v>
      </c>
      <c r="G127" s="152" t="s">
        <v>264</v>
      </c>
      <c r="H127" s="152" t="s">
        <v>264</v>
      </c>
      <c r="I127" s="152" t="s">
        <v>264</v>
      </c>
      <c r="J127" s="152" t="s">
        <v>264</v>
      </c>
      <c r="K127" s="152" t="s">
        <v>264</v>
      </c>
      <c r="L127" s="146">
        <v>7</v>
      </c>
      <c r="M127" s="146">
        <v>9</v>
      </c>
      <c r="N127" s="146">
        <v>14</v>
      </c>
      <c r="O127" s="146">
        <v>46</v>
      </c>
      <c r="P127" s="159">
        <v>14</v>
      </c>
      <c r="Q127" s="159">
        <v>17</v>
      </c>
      <c r="R127" s="159">
        <v>17</v>
      </c>
      <c r="S127" s="146" t="s">
        <v>264</v>
      </c>
    </row>
    <row r="128" spans="1:19" ht="24">
      <c r="A128" s="153"/>
      <c r="B128" s="168"/>
      <c r="C128" s="153"/>
      <c r="D128" s="171"/>
      <c r="E128" s="16" t="s">
        <v>47</v>
      </c>
      <c r="F128" s="153"/>
      <c r="G128" s="153"/>
      <c r="H128" s="153"/>
      <c r="I128" s="153"/>
      <c r="J128" s="153"/>
      <c r="K128" s="153"/>
      <c r="L128" s="147"/>
      <c r="M128" s="147"/>
      <c r="N128" s="147"/>
      <c r="O128" s="147"/>
      <c r="P128" s="160"/>
      <c r="Q128" s="160"/>
      <c r="R128" s="160"/>
      <c r="S128" s="147"/>
    </row>
    <row r="129" spans="1:19" ht="24">
      <c r="A129" s="154"/>
      <c r="B129" s="169"/>
      <c r="C129" s="154"/>
      <c r="D129" s="172"/>
      <c r="E129" s="16" t="s">
        <v>48</v>
      </c>
      <c r="F129" s="154"/>
      <c r="G129" s="154"/>
      <c r="H129" s="154"/>
      <c r="I129" s="154"/>
      <c r="J129" s="154"/>
      <c r="K129" s="154"/>
      <c r="L129" s="148"/>
      <c r="M129" s="148"/>
      <c r="N129" s="148"/>
      <c r="O129" s="148"/>
      <c r="P129" s="161"/>
      <c r="Q129" s="161"/>
      <c r="R129" s="161"/>
      <c r="S129" s="148"/>
    </row>
    <row r="130" spans="1:19" ht="12.75" customHeight="1">
      <c r="A130" s="152"/>
      <c r="B130" s="167" t="s">
        <v>107</v>
      </c>
      <c r="C130" s="152" t="s">
        <v>268</v>
      </c>
      <c r="D130" s="170" t="s">
        <v>264</v>
      </c>
      <c r="E130" s="15" t="s">
        <v>46</v>
      </c>
      <c r="F130" s="149" t="s">
        <v>264</v>
      </c>
      <c r="G130" s="152" t="s">
        <v>264</v>
      </c>
      <c r="H130" s="152" t="s">
        <v>264</v>
      </c>
      <c r="I130" s="152" t="s">
        <v>264</v>
      </c>
      <c r="J130" s="152" t="s">
        <v>264</v>
      </c>
      <c r="K130" s="152" t="s">
        <v>264</v>
      </c>
      <c r="L130" s="146">
        <v>7</v>
      </c>
      <c r="M130" s="146">
        <v>6</v>
      </c>
      <c r="N130" s="146">
        <v>5.5</v>
      </c>
      <c r="O130" s="146">
        <v>7</v>
      </c>
      <c r="P130" s="159">
        <v>7.6</v>
      </c>
      <c r="Q130" s="159">
        <v>1</v>
      </c>
      <c r="R130" s="159">
        <v>1</v>
      </c>
      <c r="S130" s="146" t="s">
        <v>264</v>
      </c>
    </row>
    <row r="131" spans="1:19" ht="36">
      <c r="A131" s="153"/>
      <c r="B131" s="168"/>
      <c r="C131" s="153"/>
      <c r="D131" s="171"/>
      <c r="E131" s="16" t="s">
        <v>49</v>
      </c>
      <c r="F131" s="150"/>
      <c r="G131" s="153"/>
      <c r="H131" s="153"/>
      <c r="I131" s="153"/>
      <c r="J131" s="153"/>
      <c r="K131" s="153"/>
      <c r="L131" s="147"/>
      <c r="M131" s="147"/>
      <c r="N131" s="147"/>
      <c r="O131" s="147"/>
      <c r="P131" s="160"/>
      <c r="Q131" s="160"/>
      <c r="R131" s="160"/>
      <c r="S131" s="147"/>
    </row>
    <row r="132" spans="1:19" ht="36">
      <c r="A132" s="154"/>
      <c r="B132" s="169"/>
      <c r="C132" s="154"/>
      <c r="D132" s="172"/>
      <c r="E132" s="17" t="s">
        <v>50</v>
      </c>
      <c r="F132" s="151"/>
      <c r="G132" s="154"/>
      <c r="H132" s="154"/>
      <c r="I132" s="154"/>
      <c r="J132" s="154"/>
      <c r="K132" s="154"/>
      <c r="L132" s="148"/>
      <c r="M132" s="148"/>
      <c r="N132" s="148"/>
      <c r="O132" s="148"/>
      <c r="P132" s="161"/>
      <c r="Q132" s="161"/>
      <c r="R132" s="161"/>
      <c r="S132" s="148"/>
    </row>
    <row r="133" spans="1:19" ht="36">
      <c r="A133" s="6" t="s">
        <v>101</v>
      </c>
      <c r="B133" s="19" t="s">
        <v>163</v>
      </c>
      <c r="C133" s="6"/>
      <c r="D133" s="6" t="s">
        <v>264</v>
      </c>
      <c r="E133" s="17" t="s">
        <v>264</v>
      </c>
      <c r="F133" s="6" t="s">
        <v>286</v>
      </c>
      <c r="G133" s="6" t="s">
        <v>212</v>
      </c>
      <c r="H133" s="6" t="s">
        <v>264</v>
      </c>
      <c r="I133" s="6" t="s">
        <v>264</v>
      </c>
      <c r="J133" s="6" t="s">
        <v>264</v>
      </c>
      <c r="K133" s="7" t="s">
        <v>264</v>
      </c>
      <c r="L133" s="7" t="s">
        <v>264</v>
      </c>
      <c r="M133" s="7" t="s">
        <v>264</v>
      </c>
      <c r="N133" s="7" t="s">
        <v>264</v>
      </c>
      <c r="O133" s="7" t="s">
        <v>264</v>
      </c>
      <c r="P133" s="55" t="s">
        <v>264</v>
      </c>
      <c r="Q133" s="55" t="s">
        <v>264</v>
      </c>
      <c r="R133" s="55" t="s">
        <v>264</v>
      </c>
      <c r="S133" s="7" t="s">
        <v>264</v>
      </c>
    </row>
    <row r="134" spans="1:19" ht="12">
      <c r="A134" s="6"/>
      <c r="B134" s="19" t="s">
        <v>185</v>
      </c>
      <c r="C134" s="6" t="s">
        <v>76</v>
      </c>
      <c r="D134" s="6" t="s">
        <v>264</v>
      </c>
      <c r="E134" s="15" t="s">
        <v>264</v>
      </c>
      <c r="F134" s="6" t="s">
        <v>264</v>
      </c>
      <c r="G134" s="6" t="s">
        <v>212</v>
      </c>
      <c r="H134" s="6" t="s">
        <v>264</v>
      </c>
      <c r="I134" s="6" t="s">
        <v>264</v>
      </c>
      <c r="J134" s="6" t="s">
        <v>264</v>
      </c>
      <c r="K134" s="7" t="s">
        <v>264</v>
      </c>
      <c r="L134" s="7" t="s">
        <v>264</v>
      </c>
      <c r="M134" s="7" t="s">
        <v>264</v>
      </c>
      <c r="N134" s="7" t="s">
        <v>264</v>
      </c>
      <c r="O134" s="7" t="s">
        <v>264</v>
      </c>
      <c r="P134" s="55" t="s">
        <v>264</v>
      </c>
      <c r="Q134" s="55" t="s">
        <v>264</v>
      </c>
      <c r="R134" s="55" t="s">
        <v>264</v>
      </c>
      <c r="S134" s="7" t="s">
        <v>264</v>
      </c>
    </row>
    <row r="135" spans="1:19" ht="12">
      <c r="A135" s="156"/>
      <c r="B135" s="178" t="s">
        <v>18</v>
      </c>
      <c r="C135" s="156" t="s">
        <v>268</v>
      </c>
      <c r="D135" s="177" t="s">
        <v>264</v>
      </c>
      <c r="E135" s="15" t="s">
        <v>166</v>
      </c>
      <c r="F135" s="156" t="s">
        <v>264</v>
      </c>
      <c r="G135" s="156" t="s">
        <v>264</v>
      </c>
      <c r="H135" s="156" t="s">
        <v>264</v>
      </c>
      <c r="I135" s="156" t="s">
        <v>264</v>
      </c>
      <c r="J135" s="156" t="s">
        <v>264</v>
      </c>
      <c r="K135" s="155">
        <v>25</v>
      </c>
      <c r="L135" s="155">
        <v>40</v>
      </c>
      <c r="M135" s="155">
        <v>50</v>
      </c>
      <c r="N135" s="155">
        <v>60</v>
      </c>
      <c r="O135" s="155">
        <v>70</v>
      </c>
      <c r="P135" s="162">
        <v>80</v>
      </c>
      <c r="Q135" s="162">
        <v>90</v>
      </c>
      <c r="R135" s="162">
        <v>90</v>
      </c>
      <c r="S135" s="146" t="s">
        <v>264</v>
      </c>
    </row>
    <row r="136" spans="1:19" ht="24.75" customHeight="1">
      <c r="A136" s="156"/>
      <c r="B136" s="178"/>
      <c r="C136" s="156"/>
      <c r="D136" s="177"/>
      <c r="E136" s="16" t="s">
        <v>246</v>
      </c>
      <c r="F136" s="156"/>
      <c r="G136" s="156"/>
      <c r="H136" s="156"/>
      <c r="I136" s="156"/>
      <c r="J136" s="156"/>
      <c r="K136" s="155"/>
      <c r="L136" s="155"/>
      <c r="M136" s="155"/>
      <c r="N136" s="155"/>
      <c r="O136" s="155"/>
      <c r="P136" s="162"/>
      <c r="Q136" s="162"/>
      <c r="R136" s="162"/>
      <c r="S136" s="147"/>
    </row>
    <row r="137" spans="1:19" ht="42" customHeight="1">
      <c r="A137" s="156"/>
      <c r="B137" s="178"/>
      <c r="C137" s="156"/>
      <c r="D137" s="177"/>
      <c r="E137" s="17" t="s">
        <v>247</v>
      </c>
      <c r="F137" s="156"/>
      <c r="G137" s="156"/>
      <c r="H137" s="156"/>
      <c r="I137" s="156"/>
      <c r="J137" s="156"/>
      <c r="K137" s="155"/>
      <c r="L137" s="155"/>
      <c r="M137" s="155"/>
      <c r="N137" s="155"/>
      <c r="O137" s="155"/>
      <c r="P137" s="162"/>
      <c r="Q137" s="162"/>
      <c r="R137" s="162"/>
      <c r="S137" s="148"/>
    </row>
    <row r="138" spans="1:19" ht="36">
      <c r="A138" s="6" t="s">
        <v>102</v>
      </c>
      <c r="B138" s="19" t="s">
        <v>20</v>
      </c>
      <c r="C138" s="6"/>
      <c r="D138" s="6" t="s">
        <v>264</v>
      </c>
      <c r="E138" s="17" t="s">
        <v>264</v>
      </c>
      <c r="F138" s="6" t="s">
        <v>286</v>
      </c>
      <c r="G138" s="6" t="s">
        <v>212</v>
      </c>
      <c r="H138" s="6" t="s">
        <v>264</v>
      </c>
      <c r="I138" s="6" t="s">
        <v>264</v>
      </c>
      <c r="J138" s="6" t="s">
        <v>264</v>
      </c>
      <c r="K138" s="7" t="s">
        <v>264</v>
      </c>
      <c r="L138" s="7" t="s">
        <v>264</v>
      </c>
      <c r="M138" s="7" t="s">
        <v>264</v>
      </c>
      <c r="N138" s="7" t="s">
        <v>264</v>
      </c>
      <c r="O138" s="7" t="s">
        <v>264</v>
      </c>
      <c r="P138" s="55" t="s">
        <v>264</v>
      </c>
      <c r="Q138" s="55" t="s">
        <v>264</v>
      </c>
      <c r="R138" s="55" t="s">
        <v>264</v>
      </c>
      <c r="S138" s="7" t="s">
        <v>264</v>
      </c>
    </row>
    <row r="139" spans="1:19" ht="24">
      <c r="A139" s="6"/>
      <c r="B139" s="19" t="s">
        <v>265</v>
      </c>
      <c r="C139" s="6" t="s">
        <v>76</v>
      </c>
      <c r="D139" s="6" t="s">
        <v>264</v>
      </c>
      <c r="E139" s="15" t="s">
        <v>264</v>
      </c>
      <c r="F139" s="6" t="s">
        <v>264</v>
      </c>
      <c r="G139" s="6" t="s">
        <v>212</v>
      </c>
      <c r="H139" s="6" t="s">
        <v>264</v>
      </c>
      <c r="I139" s="6" t="s">
        <v>264</v>
      </c>
      <c r="J139" s="6" t="s">
        <v>264</v>
      </c>
      <c r="K139" s="7" t="s">
        <v>264</v>
      </c>
      <c r="L139" s="7" t="s">
        <v>264</v>
      </c>
      <c r="M139" s="7" t="s">
        <v>264</v>
      </c>
      <c r="N139" s="7" t="s">
        <v>264</v>
      </c>
      <c r="O139" s="7" t="s">
        <v>264</v>
      </c>
      <c r="P139" s="55" t="s">
        <v>264</v>
      </c>
      <c r="Q139" s="55" t="s">
        <v>264</v>
      </c>
      <c r="R139" s="55" t="s">
        <v>264</v>
      </c>
      <c r="S139" s="7" t="s">
        <v>264</v>
      </c>
    </row>
    <row r="140" spans="1:19" s="35" customFormat="1" ht="12">
      <c r="A140" s="156"/>
      <c r="B140" s="178" t="s">
        <v>21</v>
      </c>
      <c r="C140" s="156" t="s">
        <v>268</v>
      </c>
      <c r="D140" s="177" t="s">
        <v>264</v>
      </c>
      <c r="E140" s="26" t="s">
        <v>166</v>
      </c>
      <c r="F140" s="156" t="s">
        <v>264</v>
      </c>
      <c r="G140" s="156" t="s">
        <v>264</v>
      </c>
      <c r="H140" s="156" t="s">
        <v>264</v>
      </c>
      <c r="I140" s="156" t="s">
        <v>264</v>
      </c>
      <c r="J140" s="156" t="s">
        <v>264</v>
      </c>
      <c r="K140" s="155">
        <v>100</v>
      </c>
      <c r="L140" s="155">
        <v>100</v>
      </c>
      <c r="M140" s="155">
        <v>100</v>
      </c>
      <c r="N140" s="155">
        <v>100</v>
      </c>
      <c r="O140" s="155">
        <v>100</v>
      </c>
      <c r="P140" s="162">
        <v>100</v>
      </c>
      <c r="Q140" s="162">
        <v>100</v>
      </c>
      <c r="R140" s="162">
        <v>100</v>
      </c>
      <c r="S140" s="146" t="s">
        <v>264</v>
      </c>
    </row>
    <row r="141" spans="1:19" s="35" customFormat="1" ht="24">
      <c r="A141" s="156"/>
      <c r="B141" s="178"/>
      <c r="C141" s="156"/>
      <c r="D141" s="177"/>
      <c r="E141" s="27" t="s">
        <v>248</v>
      </c>
      <c r="F141" s="156"/>
      <c r="G141" s="156"/>
      <c r="H141" s="156"/>
      <c r="I141" s="156"/>
      <c r="J141" s="156"/>
      <c r="K141" s="155"/>
      <c r="L141" s="155"/>
      <c r="M141" s="155"/>
      <c r="N141" s="155"/>
      <c r="O141" s="155"/>
      <c r="P141" s="162"/>
      <c r="Q141" s="162"/>
      <c r="R141" s="162"/>
      <c r="S141" s="147"/>
    </row>
    <row r="142" spans="1:19" s="35" customFormat="1" ht="63" customHeight="1">
      <c r="A142" s="156"/>
      <c r="B142" s="178"/>
      <c r="C142" s="156"/>
      <c r="D142" s="177"/>
      <c r="E142" s="17" t="s">
        <v>249</v>
      </c>
      <c r="F142" s="156"/>
      <c r="G142" s="156"/>
      <c r="H142" s="156"/>
      <c r="I142" s="156"/>
      <c r="J142" s="156"/>
      <c r="K142" s="155"/>
      <c r="L142" s="155"/>
      <c r="M142" s="155"/>
      <c r="N142" s="155"/>
      <c r="O142" s="155"/>
      <c r="P142" s="162"/>
      <c r="Q142" s="162"/>
      <c r="R142" s="162"/>
      <c r="S142" s="148"/>
    </row>
    <row r="143" spans="1:19" s="36" customFormat="1" ht="36">
      <c r="A143" s="6" t="s">
        <v>106</v>
      </c>
      <c r="B143" s="19" t="s">
        <v>92</v>
      </c>
      <c r="C143" s="17"/>
      <c r="D143" s="17" t="s">
        <v>264</v>
      </c>
      <c r="E143" s="17" t="s">
        <v>264</v>
      </c>
      <c r="F143" s="6" t="s">
        <v>286</v>
      </c>
      <c r="G143" s="6" t="s">
        <v>212</v>
      </c>
      <c r="H143" s="6" t="s">
        <v>264</v>
      </c>
      <c r="I143" s="6" t="s">
        <v>264</v>
      </c>
      <c r="J143" s="6" t="s">
        <v>264</v>
      </c>
      <c r="K143" s="7" t="s">
        <v>264</v>
      </c>
      <c r="L143" s="7" t="s">
        <v>264</v>
      </c>
      <c r="M143" s="7" t="s">
        <v>264</v>
      </c>
      <c r="N143" s="7" t="s">
        <v>264</v>
      </c>
      <c r="O143" s="7" t="s">
        <v>264</v>
      </c>
      <c r="P143" s="55" t="s">
        <v>264</v>
      </c>
      <c r="Q143" s="55" t="s">
        <v>264</v>
      </c>
      <c r="R143" s="55" t="s">
        <v>264</v>
      </c>
      <c r="S143" s="7" t="s">
        <v>264</v>
      </c>
    </row>
    <row r="144" spans="1:19" ht="12">
      <c r="A144" s="6"/>
      <c r="B144" s="19" t="s">
        <v>185</v>
      </c>
      <c r="C144" s="6" t="s">
        <v>76</v>
      </c>
      <c r="D144" s="6" t="s">
        <v>264</v>
      </c>
      <c r="E144" s="15" t="s">
        <v>264</v>
      </c>
      <c r="F144" s="6" t="s">
        <v>264</v>
      </c>
      <c r="G144" s="6" t="s">
        <v>212</v>
      </c>
      <c r="H144" s="6" t="s">
        <v>264</v>
      </c>
      <c r="I144" s="6" t="s">
        <v>264</v>
      </c>
      <c r="J144" s="6" t="s">
        <v>264</v>
      </c>
      <c r="K144" s="7" t="s">
        <v>264</v>
      </c>
      <c r="L144" s="7" t="s">
        <v>264</v>
      </c>
      <c r="M144" s="7" t="s">
        <v>264</v>
      </c>
      <c r="N144" s="7" t="s">
        <v>264</v>
      </c>
      <c r="O144" s="7" t="s">
        <v>264</v>
      </c>
      <c r="P144" s="55" t="s">
        <v>264</v>
      </c>
      <c r="Q144" s="55" t="s">
        <v>264</v>
      </c>
      <c r="R144" s="55" t="s">
        <v>264</v>
      </c>
      <c r="S144" s="7" t="s">
        <v>264</v>
      </c>
    </row>
    <row r="145" spans="1:19" ht="12.75" customHeight="1">
      <c r="A145" s="152"/>
      <c r="B145" s="167" t="s">
        <v>93</v>
      </c>
      <c r="C145" s="152" t="s">
        <v>268</v>
      </c>
      <c r="D145" s="170" t="s">
        <v>264</v>
      </c>
      <c r="E145" s="15" t="s">
        <v>166</v>
      </c>
      <c r="F145" s="149" t="s">
        <v>286</v>
      </c>
      <c r="G145" s="152" t="s">
        <v>264</v>
      </c>
      <c r="H145" s="152" t="s">
        <v>264</v>
      </c>
      <c r="I145" s="152" t="s">
        <v>264</v>
      </c>
      <c r="J145" s="152" t="s">
        <v>264</v>
      </c>
      <c r="K145" s="152" t="s">
        <v>264</v>
      </c>
      <c r="L145" s="146">
        <v>82.7</v>
      </c>
      <c r="M145" s="146">
        <v>90</v>
      </c>
      <c r="N145" s="146">
        <v>90</v>
      </c>
      <c r="O145" s="146">
        <v>90</v>
      </c>
      <c r="P145" s="159">
        <v>90</v>
      </c>
      <c r="Q145" s="159">
        <v>90</v>
      </c>
      <c r="R145" s="159">
        <v>90</v>
      </c>
      <c r="S145" s="146">
        <v>90</v>
      </c>
    </row>
    <row r="146" spans="1:19" ht="36">
      <c r="A146" s="153"/>
      <c r="B146" s="168"/>
      <c r="C146" s="153"/>
      <c r="D146" s="171"/>
      <c r="E146" s="16" t="s">
        <v>51</v>
      </c>
      <c r="F146" s="150"/>
      <c r="G146" s="153"/>
      <c r="H146" s="153"/>
      <c r="I146" s="153"/>
      <c r="J146" s="153"/>
      <c r="K146" s="153"/>
      <c r="L146" s="147"/>
      <c r="M146" s="147"/>
      <c r="N146" s="147"/>
      <c r="O146" s="147"/>
      <c r="P146" s="160"/>
      <c r="Q146" s="160"/>
      <c r="R146" s="160"/>
      <c r="S146" s="147"/>
    </row>
    <row r="147" spans="1:19" s="36" customFormat="1" ht="24">
      <c r="A147" s="154"/>
      <c r="B147" s="169"/>
      <c r="C147" s="154"/>
      <c r="D147" s="172"/>
      <c r="E147" s="17" t="s">
        <v>52</v>
      </c>
      <c r="F147" s="151"/>
      <c r="G147" s="154"/>
      <c r="H147" s="154"/>
      <c r="I147" s="154"/>
      <c r="J147" s="154"/>
      <c r="K147" s="154"/>
      <c r="L147" s="148"/>
      <c r="M147" s="148"/>
      <c r="N147" s="148"/>
      <c r="O147" s="148"/>
      <c r="P147" s="161"/>
      <c r="Q147" s="161"/>
      <c r="R147" s="161"/>
      <c r="S147" s="148"/>
    </row>
    <row r="148" spans="1:19" s="36" customFormat="1" ht="36">
      <c r="A148" s="6" t="s">
        <v>103</v>
      </c>
      <c r="B148" s="19" t="s">
        <v>94</v>
      </c>
      <c r="C148" s="17"/>
      <c r="D148" s="17" t="s">
        <v>264</v>
      </c>
      <c r="E148" s="17" t="s">
        <v>264</v>
      </c>
      <c r="F148" s="6" t="s">
        <v>286</v>
      </c>
      <c r="G148" s="6" t="s">
        <v>212</v>
      </c>
      <c r="H148" s="6" t="s">
        <v>264</v>
      </c>
      <c r="I148" s="6" t="s">
        <v>264</v>
      </c>
      <c r="J148" s="6" t="s">
        <v>264</v>
      </c>
      <c r="K148" s="7" t="s">
        <v>264</v>
      </c>
      <c r="L148" s="7" t="s">
        <v>264</v>
      </c>
      <c r="M148" s="7" t="s">
        <v>264</v>
      </c>
      <c r="N148" s="7" t="s">
        <v>264</v>
      </c>
      <c r="O148" s="7" t="s">
        <v>264</v>
      </c>
      <c r="P148" s="55" t="s">
        <v>264</v>
      </c>
      <c r="Q148" s="55" t="s">
        <v>264</v>
      </c>
      <c r="R148" s="55" t="s">
        <v>264</v>
      </c>
      <c r="S148" s="7" t="s">
        <v>264</v>
      </c>
    </row>
    <row r="149" spans="1:19" ht="12">
      <c r="A149" s="6"/>
      <c r="B149" s="19" t="s">
        <v>185</v>
      </c>
      <c r="C149" s="6" t="s">
        <v>76</v>
      </c>
      <c r="D149" s="6" t="s">
        <v>264</v>
      </c>
      <c r="E149" s="15" t="s">
        <v>264</v>
      </c>
      <c r="F149" s="6" t="s">
        <v>264</v>
      </c>
      <c r="G149" s="6" t="s">
        <v>212</v>
      </c>
      <c r="H149" s="6" t="s">
        <v>264</v>
      </c>
      <c r="I149" s="6" t="s">
        <v>264</v>
      </c>
      <c r="J149" s="6" t="s">
        <v>264</v>
      </c>
      <c r="K149" s="7" t="s">
        <v>264</v>
      </c>
      <c r="L149" s="7" t="s">
        <v>264</v>
      </c>
      <c r="M149" s="7" t="s">
        <v>264</v>
      </c>
      <c r="N149" s="7" t="s">
        <v>264</v>
      </c>
      <c r="O149" s="7" t="s">
        <v>264</v>
      </c>
      <c r="P149" s="55" t="s">
        <v>264</v>
      </c>
      <c r="Q149" s="55" t="s">
        <v>264</v>
      </c>
      <c r="R149" s="55" t="s">
        <v>264</v>
      </c>
      <c r="S149" s="7" t="s">
        <v>264</v>
      </c>
    </row>
    <row r="150" spans="1:19" ht="12.75" customHeight="1">
      <c r="A150" s="152"/>
      <c r="B150" s="167" t="s">
        <v>178</v>
      </c>
      <c r="C150" s="152" t="s">
        <v>268</v>
      </c>
      <c r="D150" s="170" t="s">
        <v>264</v>
      </c>
      <c r="E150" s="15" t="s">
        <v>166</v>
      </c>
      <c r="F150" s="149" t="s">
        <v>286</v>
      </c>
      <c r="G150" s="152" t="s">
        <v>264</v>
      </c>
      <c r="H150" s="152" t="s">
        <v>264</v>
      </c>
      <c r="I150" s="152" t="s">
        <v>264</v>
      </c>
      <c r="J150" s="152" t="s">
        <v>264</v>
      </c>
      <c r="K150" s="152" t="s">
        <v>264</v>
      </c>
      <c r="L150" s="146">
        <v>87</v>
      </c>
      <c r="M150" s="146">
        <v>90</v>
      </c>
      <c r="N150" s="146">
        <v>90</v>
      </c>
      <c r="O150" s="146">
        <v>90</v>
      </c>
      <c r="P150" s="159">
        <v>90</v>
      </c>
      <c r="Q150" s="159">
        <v>90</v>
      </c>
      <c r="R150" s="159">
        <v>90</v>
      </c>
      <c r="S150" s="146">
        <v>90</v>
      </c>
    </row>
    <row r="151" spans="1:19" ht="12">
      <c r="A151" s="153"/>
      <c r="B151" s="168"/>
      <c r="C151" s="153"/>
      <c r="D151" s="171"/>
      <c r="E151" s="16" t="s">
        <v>53</v>
      </c>
      <c r="F151" s="150"/>
      <c r="G151" s="153"/>
      <c r="H151" s="153"/>
      <c r="I151" s="153"/>
      <c r="J151" s="153"/>
      <c r="K151" s="153"/>
      <c r="L151" s="147"/>
      <c r="M151" s="147"/>
      <c r="N151" s="147"/>
      <c r="O151" s="147"/>
      <c r="P151" s="160"/>
      <c r="Q151" s="160"/>
      <c r="R151" s="160"/>
      <c r="S151" s="147"/>
    </row>
    <row r="152" spans="1:19" s="36" customFormat="1" ht="24">
      <c r="A152" s="154"/>
      <c r="B152" s="169"/>
      <c r="C152" s="154"/>
      <c r="D152" s="172"/>
      <c r="E152" s="16" t="s">
        <v>54</v>
      </c>
      <c r="F152" s="151"/>
      <c r="G152" s="154"/>
      <c r="H152" s="154"/>
      <c r="I152" s="154"/>
      <c r="J152" s="154"/>
      <c r="K152" s="154"/>
      <c r="L152" s="148"/>
      <c r="M152" s="148"/>
      <c r="N152" s="148"/>
      <c r="O152" s="148"/>
      <c r="P152" s="161"/>
      <c r="Q152" s="161"/>
      <c r="R152" s="161"/>
      <c r="S152" s="148"/>
    </row>
    <row r="153" spans="1:19" s="36" customFormat="1" ht="12.75" customHeight="1">
      <c r="A153" s="152"/>
      <c r="B153" s="174" t="s">
        <v>105</v>
      </c>
      <c r="C153" s="152" t="s">
        <v>268</v>
      </c>
      <c r="D153" s="170" t="s">
        <v>264</v>
      </c>
      <c r="E153" s="15" t="s">
        <v>166</v>
      </c>
      <c r="F153" s="149" t="s">
        <v>286</v>
      </c>
      <c r="G153" s="152" t="s">
        <v>264</v>
      </c>
      <c r="H153" s="152" t="s">
        <v>264</v>
      </c>
      <c r="I153" s="152" t="s">
        <v>264</v>
      </c>
      <c r="J153" s="152" t="s">
        <v>264</v>
      </c>
      <c r="K153" s="152" t="s">
        <v>264</v>
      </c>
      <c r="L153" s="146">
        <v>46.8</v>
      </c>
      <c r="M153" s="146">
        <v>48</v>
      </c>
      <c r="N153" s="146">
        <v>48</v>
      </c>
      <c r="O153" s="146">
        <v>48</v>
      </c>
      <c r="P153" s="159">
        <v>48</v>
      </c>
      <c r="Q153" s="159">
        <v>48</v>
      </c>
      <c r="R153" s="159">
        <v>48</v>
      </c>
      <c r="S153" s="146">
        <v>48</v>
      </c>
    </row>
    <row r="154" spans="1:19" s="36" customFormat="1" ht="24">
      <c r="A154" s="153"/>
      <c r="B154" s="175"/>
      <c r="C154" s="153"/>
      <c r="D154" s="171"/>
      <c r="E154" s="16" t="s">
        <v>55</v>
      </c>
      <c r="F154" s="150"/>
      <c r="G154" s="153"/>
      <c r="H154" s="153"/>
      <c r="I154" s="153"/>
      <c r="J154" s="153"/>
      <c r="K154" s="153"/>
      <c r="L154" s="147"/>
      <c r="M154" s="147"/>
      <c r="N154" s="147"/>
      <c r="O154" s="147"/>
      <c r="P154" s="160"/>
      <c r="Q154" s="160"/>
      <c r="R154" s="160"/>
      <c r="S154" s="147"/>
    </row>
    <row r="155" spans="1:19" s="36" customFormat="1" ht="13.5" customHeight="1">
      <c r="A155" s="154"/>
      <c r="B155" s="176"/>
      <c r="C155" s="154"/>
      <c r="D155" s="172"/>
      <c r="E155" s="16" t="s">
        <v>56</v>
      </c>
      <c r="F155" s="151"/>
      <c r="G155" s="154"/>
      <c r="H155" s="154"/>
      <c r="I155" s="154"/>
      <c r="J155" s="154"/>
      <c r="K155" s="154"/>
      <c r="L155" s="148"/>
      <c r="M155" s="148"/>
      <c r="N155" s="148"/>
      <c r="O155" s="148"/>
      <c r="P155" s="161"/>
      <c r="Q155" s="161"/>
      <c r="R155" s="161"/>
      <c r="S155" s="148"/>
    </row>
    <row r="156" spans="1:19" s="36" customFormat="1" ht="12.75" customHeight="1">
      <c r="A156" s="152"/>
      <c r="B156" s="167" t="s">
        <v>95</v>
      </c>
      <c r="C156" s="152" t="s">
        <v>268</v>
      </c>
      <c r="D156" s="170" t="s">
        <v>264</v>
      </c>
      <c r="E156" s="15" t="s">
        <v>57</v>
      </c>
      <c r="F156" s="152" t="s">
        <v>286</v>
      </c>
      <c r="G156" s="152" t="s">
        <v>264</v>
      </c>
      <c r="H156" s="152" t="s">
        <v>264</v>
      </c>
      <c r="I156" s="152" t="s">
        <v>264</v>
      </c>
      <c r="J156" s="152" t="s">
        <v>264</v>
      </c>
      <c r="K156" s="152" t="s">
        <v>264</v>
      </c>
      <c r="L156" s="146">
        <v>91.2</v>
      </c>
      <c r="M156" s="146">
        <v>90</v>
      </c>
      <c r="N156" s="146">
        <v>90</v>
      </c>
      <c r="O156" s="146">
        <v>90</v>
      </c>
      <c r="P156" s="159">
        <v>90</v>
      </c>
      <c r="Q156" s="159">
        <v>90</v>
      </c>
      <c r="R156" s="159">
        <v>90</v>
      </c>
      <c r="S156" s="146">
        <v>90</v>
      </c>
    </row>
    <row r="157" spans="1:19" s="36" customFormat="1" ht="12">
      <c r="A157" s="153"/>
      <c r="B157" s="168"/>
      <c r="C157" s="153"/>
      <c r="D157" s="171"/>
      <c r="E157" s="16" t="s">
        <v>58</v>
      </c>
      <c r="F157" s="153"/>
      <c r="G157" s="153"/>
      <c r="H157" s="153"/>
      <c r="I157" s="153"/>
      <c r="J157" s="153"/>
      <c r="K157" s="153"/>
      <c r="L157" s="147"/>
      <c r="M157" s="147"/>
      <c r="N157" s="147"/>
      <c r="O157" s="147"/>
      <c r="P157" s="160"/>
      <c r="Q157" s="160"/>
      <c r="R157" s="160"/>
      <c r="S157" s="147"/>
    </row>
    <row r="158" spans="1:19" s="36" customFormat="1" ht="24">
      <c r="A158" s="154"/>
      <c r="B158" s="169"/>
      <c r="C158" s="154"/>
      <c r="D158" s="172"/>
      <c r="E158" s="17" t="s">
        <v>59</v>
      </c>
      <c r="F158" s="154"/>
      <c r="G158" s="154"/>
      <c r="H158" s="154"/>
      <c r="I158" s="154"/>
      <c r="J158" s="154"/>
      <c r="K158" s="154"/>
      <c r="L158" s="148"/>
      <c r="M158" s="148"/>
      <c r="N158" s="148"/>
      <c r="O158" s="148"/>
      <c r="P158" s="161"/>
      <c r="Q158" s="161"/>
      <c r="R158" s="161"/>
      <c r="S158" s="148"/>
    </row>
    <row r="159" spans="1:19" ht="48">
      <c r="A159" s="6" t="s">
        <v>123</v>
      </c>
      <c r="B159" s="19" t="s">
        <v>23</v>
      </c>
      <c r="C159" s="6"/>
      <c r="D159" s="6" t="s">
        <v>264</v>
      </c>
      <c r="E159" s="17" t="s">
        <v>264</v>
      </c>
      <c r="F159" s="6" t="s">
        <v>286</v>
      </c>
      <c r="G159" s="6" t="s">
        <v>212</v>
      </c>
      <c r="H159" s="6" t="s">
        <v>264</v>
      </c>
      <c r="I159" s="6" t="s">
        <v>264</v>
      </c>
      <c r="J159" s="6" t="s">
        <v>264</v>
      </c>
      <c r="K159" s="7" t="s">
        <v>264</v>
      </c>
      <c r="L159" s="7" t="s">
        <v>264</v>
      </c>
      <c r="M159" s="7" t="s">
        <v>264</v>
      </c>
      <c r="N159" s="7" t="s">
        <v>264</v>
      </c>
      <c r="O159" s="7" t="s">
        <v>264</v>
      </c>
      <c r="P159" s="55" t="s">
        <v>264</v>
      </c>
      <c r="Q159" s="55" t="s">
        <v>264</v>
      </c>
      <c r="R159" s="55" t="s">
        <v>264</v>
      </c>
      <c r="S159" s="7" t="s">
        <v>264</v>
      </c>
    </row>
    <row r="160" spans="1:19" ht="12">
      <c r="A160" s="6"/>
      <c r="B160" s="19" t="s">
        <v>185</v>
      </c>
      <c r="C160" s="6" t="s">
        <v>76</v>
      </c>
      <c r="D160" s="6" t="s">
        <v>264</v>
      </c>
      <c r="E160" s="15" t="s">
        <v>264</v>
      </c>
      <c r="F160" s="6" t="s">
        <v>264</v>
      </c>
      <c r="G160" s="6" t="s">
        <v>212</v>
      </c>
      <c r="H160" s="6" t="s">
        <v>264</v>
      </c>
      <c r="I160" s="6" t="s">
        <v>264</v>
      </c>
      <c r="J160" s="6" t="s">
        <v>264</v>
      </c>
      <c r="K160" s="7" t="s">
        <v>264</v>
      </c>
      <c r="L160" s="7" t="s">
        <v>264</v>
      </c>
      <c r="M160" s="7" t="s">
        <v>264</v>
      </c>
      <c r="N160" s="7" t="s">
        <v>264</v>
      </c>
      <c r="O160" s="7" t="s">
        <v>264</v>
      </c>
      <c r="P160" s="55" t="s">
        <v>264</v>
      </c>
      <c r="Q160" s="55" t="s">
        <v>264</v>
      </c>
      <c r="R160" s="55" t="s">
        <v>264</v>
      </c>
      <c r="S160" s="7" t="s">
        <v>264</v>
      </c>
    </row>
    <row r="161" spans="1:19" ht="12">
      <c r="A161" s="156"/>
      <c r="B161" s="178" t="s">
        <v>15</v>
      </c>
      <c r="C161" s="156" t="s">
        <v>268</v>
      </c>
      <c r="D161" s="177" t="s">
        <v>264</v>
      </c>
      <c r="E161" s="15" t="s">
        <v>89</v>
      </c>
      <c r="F161" s="156" t="s">
        <v>264</v>
      </c>
      <c r="G161" s="156" t="s">
        <v>264</v>
      </c>
      <c r="H161" s="156" t="s">
        <v>264</v>
      </c>
      <c r="I161" s="156" t="s">
        <v>264</v>
      </c>
      <c r="J161" s="156" t="s">
        <v>264</v>
      </c>
      <c r="K161" s="156" t="s">
        <v>264</v>
      </c>
      <c r="L161" s="156" t="s">
        <v>264</v>
      </c>
      <c r="M161" s="156">
        <v>85</v>
      </c>
      <c r="N161" s="156">
        <v>0</v>
      </c>
      <c r="O161" s="156">
        <v>85</v>
      </c>
      <c r="P161" s="197">
        <v>85</v>
      </c>
      <c r="Q161" s="197">
        <v>90</v>
      </c>
      <c r="R161" s="197">
        <v>90</v>
      </c>
      <c r="S161" s="152" t="s">
        <v>264</v>
      </c>
    </row>
    <row r="162" spans="1:19" ht="36">
      <c r="A162" s="156"/>
      <c r="B162" s="178"/>
      <c r="C162" s="156"/>
      <c r="D162" s="177"/>
      <c r="E162" s="16" t="s">
        <v>250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97"/>
      <c r="Q162" s="197"/>
      <c r="R162" s="197"/>
      <c r="S162" s="153"/>
    </row>
    <row r="163" spans="1:19" ht="24.75" customHeight="1">
      <c r="A163" s="156"/>
      <c r="B163" s="178"/>
      <c r="C163" s="156"/>
      <c r="D163" s="177"/>
      <c r="E163" s="16" t="s">
        <v>251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97"/>
      <c r="Q163" s="197"/>
      <c r="R163" s="197"/>
      <c r="S163" s="154"/>
    </row>
    <row r="164" spans="1:19" ht="12">
      <c r="A164" s="156"/>
      <c r="B164" s="178" t="s">
        <v>16</v>
      </c>
      <c r="C164" s="156" t="s">
        <v>268</v>
      </c>
      <c r="D164" s="177" t="s">
        <v>264</v>
      </c>
      <c r="E164" s="15" t="s">
        <v>89</v>
      </c>
      <c r="F164" s="156" t="s">
        <v>264</v>
      </c>
      <c r="G164" s="156" t="s">
        <v>264</v>
      </c>
      <c r="H164" s="156" t="s">
        <v>264</v>
      </c>
      <c r="I164" s="156" t="s">
        <v>264</v>
      </c>
      <c r="J164" s="156" t="s">
        <v>264</v>
      </c>
      <c r="K164" s="156" t="s">
        <v>264</v>
      </c>
      <c r="L164" s="156" t="s">
        <v>264</v>
      </c>
      <c r="M164" s="156">
        <v>100</v>
      </c>
      <c r="N164" s="156">
        <v>100</v>
      </c>
      <c r="O164" s="156">
        <v>100</v>
      </c>
      <c r="P164" s="197">
        <v>100</v>
      </c>
      <c r="Q164" s="197">
        <v>100</v>
      </c>
      <c r="R164" s="197">
        <v>100</v>
      </c>
      <c r="S164" s="152" t="s">
        <v>264</v>
      </c>
    </row>
    <row r="165" spans="1:19" ht="24">
      <c r="A165" s="156"/>
      <c r="B165" s="178"/>
      <c r="C165" s="156"/>
      <c r="D165" s="177"/>
      <c r="E165" s="16" t="s">
        <v>252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97"/>
      <c r="Q165" s="197"/>
      <c r="R165" s="197"/>
      <c r="S165" s="153"/>
    </row>
    <row r="166" spans="1:19" ht="24">
      <c r="A166" s="156"/>
      <c r="B166" s="178"/>
      <c r="C166" s="156"/>
      <c r="D166" s="177"/>
      <c r="E166" s="16" t="s">
        <v>251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97"/>
      <c r="Q166" s="197"/>
      <c r="R166" s="197"/>
      <c r="S166" s="154"/>
    </row>
    <row r="167" spans="1:19" ht="12">
      <c r="A167" s="156"/>
      <c r="B167" s="178" t="s">
        <v>98</v>
      </c>
      <c r="C167" s="156" t="s">
        <v>268</v>
      </c>
      <c r="D167" s="177" t="s">
        <v>264</v>
      </c>
      <c r="E167" s="15" t="s">
        <v>89</v>
      </c>
      <c r="F167" s="156" t="s">
        <v>264</v>
      </c>
      <c r="G167" s="156" t="s">
        <v>264</v>
      </c>
      <c r="H167" s="156" t="s">
        <v>264</v>
      </c>
      <c r="I167" s="156" t="s">
        <v>264</v>
      </c>
      <c r="J167" s="156" t="s">
        <v>264</v>
      </c>
      <c r="K167" s="156" t="s">
        <v>264</v>
      </c>
      <c r="L167" s="156" t="s">
        <v>264</v>
      </c>
      <c r="M167" s="156">
        <v>80</v>
      </c>
      <c r="N167" s="156">
        <v>85</v>
      </c>
      <c r="O167" s="156">
        <v>85</v>
      </c>
      <c r="P167" s="197">
        <v>85</v>
      </c>
      <c r="Q167" s="197">
        <v>85</v>
      </c>
      <c r="R167" s="197">
        <v>85</v>
      </c>
      <c r="S167" s="152" t="s">
        <v>264</v>
      </c>
    </row>
    <row r="168" spans="1:19" ht="24">
      <c r="A168" s="156"/>
      <c r="B168" s="178"/>
      <c r="C168" s="156"/>
      <c r="D168" s="177"/>
      <c r="E168" s="16" t="s">
        <v>253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97"/>
      <c r="Q168" s="197"/>
      <c r="R168" s="197"/>
      <c r="S168" s="153"/>
    </row>
    <row r="169" spans="1:19" ht="26.25" customHeight="1">
      <c r="A169" s="156"/>
      <c r="B169" s="178"/>
      <c r="C169" s="156"/>
      <c r="D169" s="177"/>
      <c r="E169" s="17" t="s">
        <v>254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97"/>
      <c r="Q169" s="197"/>
      <c r="R169" s="197"/>
      <c r="S169" s="154"/>
    </row>
    <row r="170" spans="1:19" ht="12">
      <c r="A170" s="156"/>
      <c r="B170" s="178" t="s">
        <v>99</v>
      </c>
      <c r="C170" s="156" t="s">
        <v>268</v>
      </c>
      <c r="D170" s="177" t="s">
        <v>264</v>
      </c>
      <c r="E170" s="15" t="s">
        <v>89</v>
      </c>
      <c r="F170" s="156" t="s">
        <v>264</v>
      </c>
      <c r="G170" s="156" t="s">
        <v>264</v>
      </c>
      <c r="H170" s="156" t="s">
        <v>264</v>
      </c>
      <c r="I170" s="156" t="s">
        <v>264</v>
      </c>
      <c r="J170" s="156" t="s">
        <v>264</v>
      </c>
      <c r="K170" s="156" t="s">
        <v>264</v>
      </c>
      <c r="L170" s="156" t="s">
        <v>264</v>
      </c>
      <c r="M170" s="156">
        <v>45</v>
      </c>
      <c r="N170" s="156">
        <v>50</v>
      </c>
      <c r="O170" s="156">
        <v>50</v>
      </c>
      <c r="P170" s="197">
        <v>50</v>
      </c>
      <c r="Q170" s="197">
        <v>55</v>
      </c>
      <c r="R170" s="197">
        <v>55</v>
      </c>
      <c r="S170" s="152" t="s">
        <v>264</v>
      </c>
    </row>
    <row r="171" spans="1:19" ht="36">
      <c r="A171" s="156"/>
      <c r="B171" s="178"/>
      <c r="C171" s="156"/>
      <c r="D171" s="177"/>
      <c r="E171" s="16" t="s">
        <v>255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97"/>
      <c r="Q171" s="197"/>
      <c r="R171" s="197"/>
      <c r="S171" s="153"/>
    </row>
    <row r="172" spans="1:19" ht="36">
      <c r="A172" s="156"/>
      <c r="B172" s="178"/>
      <c r="C172" s="156"/>
      <c r="D172" s="177"/>
      <c r="E172" s="17" t="s">
        <v>256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97"/>
      <c r="Q172" s="197"/>
      <c r="R172" s="197"/>
      <c r="S172" s="154"/>
    </row>
    <row r="173" spans="1:19" ht="12">
      <c r="A173" s="156"/>
      <c r="B173" s="178" t="s">
        <v>100</v>
      </c>
      <c r="C173" s="156" t="s">
        <v>268</v>
      </c>
      <c r="D173" s="177" t="s">
        <v>264</v>
      </c>
      <c r="E173" s="15" t="s">
        <v>89</v>
      </c>
      <c r="F173" s="156" t="s">
        <v>264</v>
      </c>
      <c r="G173" s="156" t="s">
        <v>264</v>
      </c>
      <c r="H173" s="156" t="s">
        <v>264</v>
      </c>
      <c r="I173" s="156" t="s">
        <v>264</v>
      </c>
      <c r="J173" s="156" t="s">
        <v>264</v>
      </c>
      <c r="K173" s="156" t="s">
        <v>264</v>
      </c>
      <c r="L173" s="156" t="s">
        <v>264</v>
      </c>
      <c r="M173" s="156">
        <v>80</v>
      </c>
      <c r="N173" s="156">
        <v>85</v>
      </c>
      <c r="O173" s="156">
        <v>90</v>
      </c>
      <c r="P173" s="197">
        <v>95</v>
      </c>
      <c r="Q173" s="197">
        <v>95</v>
      </c>
      <c r="R173" s="197">
        <v>95</v>
      </c>
      <c r="S173" s="152" t="s">
        <v>264</v>
      </c>
    </row>
    <row r="174" spans="1:19" ht="24">
      <c r="A174" s="156"/>
      <c r="B174" s="178"/>
      <c r="C174" s="156"/>
      <c r="D174" s="177"/>
      <c r="E174" s="16" t="s">
        <v>257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97"/>
      <c r="Q174" s="197"/>
      <c r="R174" s="197"/>
      <c r="S174" s="153"/>
    </row>
    <row r="175" spans="1:19" ht="24">
      <c r="A175" s="156"/>
      <c r="B175" s="178"/>
      <c r="C175" s="156"/>
      <c r="D175" s="177"/>
      <c r="E175" s="17" t="s">
        <v>258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97"/>
      <c r="Q175" s="197"/>
      <c r="R175" s="197"/>
      <c r="S175" s="154"/>
    </row>
    <row r="176" spans="1:19" s="25" customFormat="1" ht="12">
      <c r="A176" s="152"/>
      <c r="B176" s="178" t="s">
        <v>96</v>
      </c>
      <c r="C176" s="152" t="s">
        <v>268</v>
      </c>
      <c r="D176" s="152" t="s">
        <v>264</v>
      </c>
      <c r="E176" s="15" t="s">
        <v>89</v>
      </c>
      <c r="F176" s="156" t="s">
        <v>264</v>
      </c>
      <c r="G176" s="152" t="s">
        <v>264</v>
      </c>
      <c r="H176" s="152" t="s">
        <v>264</v>
      </c>
      <c r="I176" s="152" t="s">
        <v>264</v>
      </c>
      <c r="J176" s="152" t="s">
        <v>264</v>
      </c>
      <c r="K176" s="152" t="s">
        <v>264</v>
      </c>
      <c r="L176" s="152" t="s">
        <v>264</v>
      </c>
      <c r="M176" s="152">
        <v>80</v>
      </c>
      <c r="N176" s="152">
        <v>85</v>
      </c>
      <c r="O176" s="152">
        <v>90</v>
      </c>
      <c r="P176" s="163">
        <v>95</v>
      </c>
      <c r="Q176" s="163">
        <v>95</v>
      </c>
      <c r="R176" s="163">
        <v>95</v>
      </c>
      <c r="S176" s="152" t="s">
        <v>264</v>
      </c>
    </row>
    <row r="177" spans="1:19" s="25" customFormat="1" ht="12">
      <c r="A177" s="153"/>
      <c r="B177" s="178"/>
      <c r="C177" s="153"/>
      <c r="D177" s="153"/>
      <c r="E177" s="16" t="s">
        <v>197</v>
      </c>
      <c r="F177" s="156"/>
      <c r="G177" s="153"/>
      <c r="H177" s="153"/>
      <c r="I177" s="153"/>
      <c r="J177" s="153"/>
      <c r="K177" s="153"/>
      <c r="L177" s="153"/>
      <c r="M177" s="153"/>
      <c r="N177" s="153"/>
      <c r="O177" s="153"/>
      <c r="P177" s="164"/>
      <c r="Q177" s="164"/>
      <c r="R177" s="164"/>
      <c r="S177" s="153"/>
    </row>
    <row r="178" spans="1:19" s="25" customFormat="1" ht="24">
      <c r="A178" s="154"/>
      <c r="B178" s="178"/>
      <c r="C178" s="154"/>
      <c r="D178" s="154"/>
      <c r="E178" s="17" t="s">
        <v>198</v>
      </c>
      <c r="F178" s="156"/>
      <c r="G178" s="154"/>
      <c r="H178" s="154"/>
      <c r="I178" s="154"/>
      <c r="J178" s="154"/>
      <c r="K178" s="154"/>
      <c r="L178" s="154"/>
      <c r="M178" s="154"/>
      <c r="N178" s="154"/>
      <c r="O178" s="154"/>
      <c r="P178" s="165"/>
      <c r="Q178" s="165"/>
      <c r="R178" s="165"/>
      <c r="S178" s="154"/>
    </row>
    <row r="179" spans="1:19" s="25" customFormat="1" ht="12">
      <c r="A179" s="152"/>
      <c r="B179" s="178" t="s">
        <v>216</v>
      </c>
      <c r="C179" s="152" t="s">
        <v>268</v>
      </c>
      <c r="D179" s="152" t="s">
        <v>264</v>
      </c>
      <c r="E179" s="15" t="s">
        <v>89</v>
      </c>
      <c r="F179" s="156" t="s">
        <v>264</v>
      </c>
      <c r="G179" s="152" t="s">
        <v>264</v>
      </c>
      <c r="H179" s="152" t="s">
        <v>264</v>
      </c>
      <c r="I179" s="152" t="s">
        <v>264</v>
      </c>
      <c r="J179" s="152" t="s">
        <v>264</v>
      </c>
      <c r="K179" s="152" t="s">
        <v>264</v>
      </c>
      <c r="L179" s="152" t="s">
        <v>264</v>
      </c>
      <c r="M179" s="152">
        <v>80</v>
      </c>
      <c r="N179" s="152">
        <v>80</v>
      </c>
      <c r="O179" s="152">
        <v>85</v>
      </c>
      <c r="P179" s="163">
        <v>85</v>
      </c>
      <c r="Q179" s="163">
        <v>85</v>
      </c>
      <c r="R179" s="163">
        <v>85</v>
      </c>
      <c r="S179" s="152" t="s">
        <v>264</v>
      </c>
    </row>
    <row r="180" spans="1:19" s="25" customFormat="1" ht="24">
      <c r="A180" s="153"/>
      <c r="B180" s="178"/>
      <c r="C180" s="153"/>
      <c r="D180" s="153"/>
      <c r="E180" s="16" t="s">
        <v>199</v>
      </c>
      <c r="F180" s="156"/>
      <c r="G180" s="153"/>
      <c r="H180" s="153"/>
      <c r="I180" s="153"/>
      <c r="J180" s="153"/>
      <c r="K180" s="153"/>
      <c r="L180" s="153"/>
      <c r="M180" s="153"/>
      <c r="N180" s="153"/>
      <c r="O180" s="153"/>
      <c r="P180" s="164"/>
      <c r="Q180" s="164"/>
      <c r="R180" s="164"/>
      <c r="S180" s="153"/>
    </row>
    <row r="181" spans="1:19" s="25" customFormat="1" ht="24">
      <c r="A181" s="154"/>
      <c r="B181" s="178"/>
      <c r="C181" s="154"/>
      <c r="D181" s="154"/>
      <c r="E181" s="17" t="s">
        <v>200</v>
      </c>
      <c r="F181" s="156"/>
      <c r="G181" s="154"/>
      <c r="H181" s="154"/>
      <c r="I181" s="154"/>
      <c r="J181" s="154"/>
      <c r="K181" s="154"/>
      <c r="L181" s="154"/>
      <c r="M181" s="154"/>
      <c r="N181" s="154"/>
      <c r="O181" s="154"/>
      <c r="P181" s="165"/>
      <c r="Q181" s="165"/>
      <c r="R181" s="165"/>
      <c r="S181" s="154"/>
    </row>
    <row r="182" spans="1:19" s="25" customFormat="1" ht="12">
      <c r="A182" s="152"/>
      <c r="B182" s="178" t="s">
        <v>217</v>
      </c>
      <c r="C182" s="152" t="s">
        <v>268</v>
      </c>
      <c r="D182" s="152" t="s">
        <v>264</v>
      </c>
      <c r="E182" s="15" t="s">
        <v>89</v>
      </c>
      <c r="F182" s="156" t="s">
        <v>264</v>
      </c>
      <c r="G182" s="152" t="s">
        <v>264</v>
      </c>
      <c r="H182" s="152" t="s">
        <v>264</v>
      </c>
      <c r="I182" s="152" t="s">
        <v>264</v>
      </c>
      <c r="J182" s="152" t="s">
        <v>264</v>
      </c>
      <c r="K182" s="152" t="s">
        <v>264</v>
      </c>
      <c r="L182" s="152" t="s">
        <v>264</v>
      </c>
      <c r="M182" s="152">
        <v>100</v>
      </c>
      <c r="N182" s="152">
        <v>100</v>
      </c>
      <c r="O182" s="152">
        <v>100</v>
      </c>
      <c r="P182" s="163">
        <v>100</v>
      </c>
      <c r="Q182" s="163">
        <v>100</v>
      </c>
      <c r="R182" s="163">
        <v>100</v>
      </c>
      <c r="S182" s="152" t="s">
        <v>264</v>
      </c>
    </row>
    <row r="183" spans="1:19" s="25" customFormat="1" ht="24">
      <c r="A183" s="153"/>
      <c r="B183" s="178"/>
      <c r="C183" s="153"/>
      <c r="D183" s="153"/>
      <c r="E183" s="16" t="s">
        <v>201</v>
      </c>
      <c r="F183" s="156"/>
      <c r="G183" s="153"/>
      <c r="H183" s="153"/>
      <c r="I183" s="153"/>
      <c r="J183" s="153"/>
      <c r="K183" s="153"/>
      <c r="L183" s="153"/>
      <c r="M183" s="153"/>
      <c r="N183" s="153"/>
      <c r="O183" s="153"/>
      <c r="P183" s="164"/>
      <c r="Q183" s="164"/>
      <c r="R183" s="164"/>
      <c r="S183" s="153"/>
    </row>
    <row r="184" spans="1:19" s="25" customFormat="1" ht="24">
      <c r="A184" s="154"/>
      <c r="B184" s="178"/>
      <c r="C184" s="154"/>
      <c r="D184" s="154"/>
      <c r="E184" s="17" t="s">
        <v>202</v>
      </c>
      <c r="F184" s="156"/>
      <c r="G184" s="154"/>
      <c r="H184" s="154"/>
      <c r="I184" s="154"/>
      <c r="J184" s="154"/>
      <c r="K184" s="154"/>
      <c r="L184" s="154"/>
      <c r="M184" s="154"/>
      <c r="N184" s="154"/>
      <c r="O184" s="154"/>
      <c r="P184" s="165"/>
      <c r="Q184" s="165"/>
      <c r="R184" s="165"/>
      <c r="S184" s="154"/>
    </row>
    <row r="185" spans="1:19" s="25" customFormat="1" ht="12">
      <c r="A185" s="152"/>
      <c r="B185" s="178" t="s">
        <v>97</v>
      </c>
      <c r="C185" s="152" t="s">
        <v>268</v>
      </c>
      <c r="D185" s="170" t="s">
        <v>264</v>
      </c>
      <c r="E185" s="15" t="s">
        <v>89</v>
      </c>
      <c r="F185" s="156" t="s">
        <v>264</v>
      </c>
      <c r="G185" s="152" t="s">
        <v>264</v>
      </c>
      <c r="H185" s="152" t="s">
        <v>264</v>
      </c>
      <c r="I185" s="152" t="s">
        <v>264</v>
      </c>
      <c r="J185" s="152" t="s">
        <v>264</v>
      </c>
      <c r="K185" s="152" t="s">
        <v>264</v>
      </c>
      <c r="L185" s="152" t="s">
        <v>264</v>
      </c>
      <c r="M185" s="152">
        <v>90</v>
      </c>
      <c r="N185" s="152">
        <v>90</v>
      </c>
      <c r="O185" s="152">
        <v>95</v>
      </c>
      <c r="P185" s="163">
        <v>95</v>
      </c>
      <c r="Q185" s="163">
        <v>95</v>
      </c>
      <c r="R185" s="163">
        <v>95</v>
      </c>
      <c r="S185" s="152" t="s">
        <v>264</v>
      </c>
    </row>
    <row r="186" spans="1:19" s="25" customFormat="1" ht="25.5" customHeight="1">
      <c r="A186" s="153"/>
      <c r="B186" s="178"/>
      <c r="C186" s="153"/>
      <c r="D186" s="171"/>
      <c r="E186" s="16" t="s">
        <v>203</v>
      </c>
      <c r="F186" s="156"/>
      <c r="G186" s="153"/>
      <c r="H186" s="153"/>
      <c r="I186" s="153"/>
      <c r="J186" s="153"/>
      <c r="K186" s="153"/>
      <c r="L186" s="153"/>
      <c r="M186" s="153"/>
      <c r="N186" s="153"/>
      <c r="O186" s="153"/>
      <c r="P186" s="164"/>
      <c r="Q186" s="164"/>
      <c r="R186" s="164"/>
      <c r="S186" s="153"/>
    </row>
    <row r="187" spans="1:19" s="25" customFormat="1" ht="24">
      <c r="A187" s="154"/>
      <c r="B187" s="178"/>
      <c r="C187" s="154"/>
      <c r="D187" s="172"/>
      <c r="E187" s="16" t="s">
        <v>204</v>
      </c>
      <c r="F187" s="156"/>
      <c r="G187" s="154"/>
      <c r="H187" s="154"/>
      <c r="I187" s="154"/>
      <c r="J187" s="154"/>
      <c r="K187" s="154"/>
      <c r="L187" s="154"/>
      <c r="M187" s="154"/>
      <c r="N187" s="154"/>
      <c r="O187" s="154"/>
      <c r="P187" s="165"/>
      <c r="Q187" s="165"/>
      <c r="R187" s="165"/>
      <c r="S187" s="154"/>
    </row>
    <row r="188" spans="1:19" ht="12">
      <c r="A188" s="156"/>
      <c r="B188" s="178" t="s">
        <v>213</v>
      </c>
      <c r="C188" s="156" t="s">
        <v>268</v>
      </c>
      <c r="D188" s="177" t="s">
        <v>264</v>
      </c>
      <c r="E188" s="15" t="s">
        <v>166</v>
      </c>
      <c r="F188" s="156" t="s">
        <v>264</v>
      </c>
      <c r="G188" s="156" t="s">
        <v>264</v>
      </c>
      <c r="H188" s="156" t="s">
        <v>264</v>
      </c>
      <c r="I188" s="156" t="s">
        <v>264</v>
      </c>
      <c r="J188" s="156" t="s">
        <v>264</v>
      </c>
      <c r="K188" s="155">
        <v>39</v>
      </c>
      <c r="L188" s="155">
        <v>40</v>
      </c>
      <c r="M188" s="155">
        <v>40</v>
      </c>
      <c r="N188" s="155">
        <v>40</v>
      </c>
      <c r="O188" s="155">
        <v>40</v>
      </c>
      <c r="P188" s="162">
        <v>40</v>
      </c>
      <c r="Q188" s="162">
        <v>40</v>
      </c>
      <c r="R188" s="162">
        <v>40</v>
      </c>
      <c r="S188" s="146" t="s">
        <v>264</v>
      </c>
    </row>
    <row r="189" spans="1:19" ht="74.25" customHeight="1">
      <c r="A189" s="156"/>
      <c r="B189" s="178"/>
      <c r="C189" s="156"/>
      <c r="D189" s="177"/>
      <c r="E189" s="16" t="s">
        <v>214</v>
      </c>
      <c r="F189" s="156"/>
      <c r="G189" s="156"/>
      <c r="H189" s="156"/>
      <c r="I189" s="156"/>
      <c r="J189" s="156"/>
      <c r="K189" s="155"/>
      <c r="L189" s="155"/>
      <c r="M189" s="155"/>
      <c r="N189" s="155"/>
      <c r="O189" s="155"/>
      <c r="P189" s="162"/>
      <c r="Q189" s="162"/>
      <c r="R189" s="162"/>
      <c r="S189" s="147"/>
    </row>
    <row r="190" spans="1:19" ht="63" customHeight="1">
      <c r="A190" s="156"/>
      <c r="B190" s="178"/>
      <c r="C190" s="156"/>
      <c r="D190" s="177"/>
      <c r="E190" s="16" t="s">
        <v>215</v>
      </c>
      <c r="F190" s="156"/>
      <c r="G190" s="156"/>
      <c r="H190" s="156"/>
      <c r="I190" s="156"/>
      <c r="J190" s="156"/>
      <c r="K190" s="155"/>
      <c r="L190" s="155"/>
      <c r="M190" s="155"/>
      <c r="N190" s="155"/>
      <c r="O190" s="155"/>
      <c r="P190" s="162"/>
      <c r="Q190" s="162"/>
      <c r="R190" s="162"/>
      <c r="S190" s="148"/>
    </row>
    <row r="191" spans="1:19" ht="12.75" customHeight="1">
      <c r="A191" s="152"/>
      <c r="B191" s="194" t="s">
        <v>80</v>
      </c>
      <c r="C191" s="152" t="s">
        <v>268</v>
      </c>
      <c r="D191" s="170" t="s">
        <v>264</v>
      </c>
      <c r="E191" s="15" t="s">
        <v>57</v>
      </c>
      <c r="F191" s="149" t="s">
        <v>264</v>
      </c>
      <c r="G191" s="152" t="s">
        <v>264</v>
      </c>
      <c r="H191" s="152" t="s">
        <v>264</v>
      </c>
      <c r="I191" s="152" t="s">
        <v>264</v>
      </c>
      <c r="J191" s="152" t="s">
        <v>264</v>
      </c>
      <c r="K191" s="146">
        <v>80</v>
      </c>
      <c r="L191" s="146">
        <v>80</v>
      </c>
      <c r="M191" s="146">
        <v>80</v>
      </c>
      <c r="N191" s="146">
        <v>80</v>
      </c>
      <c r="O191" s="146">
        <v>80</v>
      </c>
      <c r="P191" s="159">
        <v>80</v>
      </c>
      <c r="Q191" s="159">
        <v>80</v>
      </c>
      <c r="R191" s="159">
        <v>80</v>
      </c>
      <c r="S191" s="146" t="s">
        <v>264</v>
      </c>
    </row>
    <row r="192" spans="1:19" ht="53.25" customHeight="1">
      <c r="A192" s="153"/>
      <c r="B192" s="195"/>
      <c r="C192" s="153"/>
      <c r="D192" s="171"/>
      <c r="E192" s="16" t="s">
        <v>60</v>
      </c>
      <c r="F192" s="150"/>
      <c r="G192" s="153"/>
      <c r="H192" s="153"/>
      <c r="I192" s="153"/>
      <c r="J192" s="153"/>
      <c r="K192" s="147"/>
      <c r="L192" s="147"/>
      <c r="M192" s="147"/>
      <c r="N192" s="147"/>
      <c r="O192" s="147"/>
      <c r="P192" s="160"/>
      <c r="Q192" s="160"/>
      <c r="R192" s="160"/>
      <c r="S192" s="147"/>
    </row>
    <row r="193" spans="1:19" ht="51.75" customHeight="1">
      <c r="A193" s="154"/>
      <c r="B193" s="196"/>
      <c r="C193" s="154"/>
      <c r="D193" s="172"/>
      <c r="E193" s="16" t="s">
        <v>61</v>
      </c>
      <c r="F193" s="151"/>
      <c r="G193" s="154"/>
      <c r="H193" s="154"/>
      <c r="I193" s="154"/>
      <c r="J193" s="154"/>
      <c r="K193" s="148"/>
      <c r="L193" s="148"/>
      <c r="M193" s="148"/>
      <c r="N193" s="148"/>
      <c r="O193" s="148"/>
      <c r="P193" s="161"/>
      <c r="Q193" s="161"/>
      <c r="R193" s="161"/>
      <c r="S193" s="148"/>
    </row>
    <row r="194" spans="1:19" ht="12.75" customHeight="1">
      <c r="A194" s="152"/>
      <c r="B194" s="194" t="s">
        <v>164</v>
      </c>
      <c r="C194" s="152" t="s">
        <v>268</v>
      </c>
      <c r="D194" s="170" t="s">
        <v>264</v>
      </c>
      <c r="E194" s="15" t="s">
        <v>166</v>
      </c>
      <c r="F194" s="152" t="s">
        <v>264</v>
      </c>
      <c r="G194" s="152" t="s">
        <v>264</v>
      </c>
      <c r="H194" s="152" t="s">
        <v>264</v>
      </c>
      <c r="I194" s="152" t="s">
        <v>264</v>
      </c>
      <c r="J194" s="152" t="s">
        <v>264</v>
      </c>
      <c r="K194" s="146">
        <v>100</v>
      </c>
      <c r="L194" s="146">
        <v>100</v>
      </c>
      <c r="M194" s="146">
        <v>100</v>
      </c>
      <c r="N194" s="146">
        <v>100</v>
      </c>
      <c r="O194" s="146">
        <v>100</v>
      </c>
      <c r="P194" s="159">
        <v>100</v>
      </c>
      <c r="Q194" s="159">
        <v>100</v>
      </c>
      <c r="R194" s="159">
        <v>100</v>
      </c>
      <c r="S194" s="152" t="s">
        <v>264</v>
      </c>
    </row>
    <row r="195" spans="1:19" ht="51.75" customHeight="1">
      <c r="A195" s="153"/>
      <c r="B195" s="195"/>
      <c r="C195" s="153"/>
      <c r="D195" s="171"/>
      <c r="E195" s="16" t="s">
        <v>62</v>
      </c>
      <c r="F195" s="153"/>
      <c r="G195" s="153"/>
      <c r="H195" s="153"/>
      <c r="I195" s="153"/>
      <c r="J195" s="153"/>
      <c r="K195" s="147"/>
      <c r="L195" s="147"/>
      <c r="M195" s="147"/>
      <c r="N195" s="147"/>
      <c r="O195" s="147"/>
      <c r="P195" s="160"/>
      <c r="Q195" s="160"/>
      <c r="R195" s="160"/>
      <c r="S195" s="153"/>
    </row>
    <row r="196" spans="1:19" ht="39" customHeight="1">
      <c r="A196" s="154"/>
      <c r="B196" s="196"/>
      <c r="C196" s="154"/>
      <c r="D196" s="172"/>
      <c r="E196" s="17" t="s">
        <v>63</v>
      </c>
      <c r="F196" s="154"/>
      <c r="G196" s="154"/>
      <c r="H196" s="154"/>
      <c r="I196" s="154"/>
      <c r="J196" s="154"/>
      <c r="K196" s="148"/>
      <c r="L196" s="148"/>
      <c r="M196" s="148"/>
      <c r="N196" s="148"/>
      <c r="O196" s="148"/>
      <c r="P196" s="161"/>
      <c r="Q196" s="161"/>
      <c r="R196" s="161"/>
      <c r="S196" s="154"/>
    </row>
    <row r="197" spans="1:19" ht="43.5" customHeight="1">
      <c r="A197" s="6" t="s">
        <v>181</v>
      </c>
      <c r="B197" s="37" t="s">
        <v>182</v>
      </c>
      <c r="C197" s="6" t="s">
        <v>76</v>
      </c>
      <c r="D197" s="6" t="s">
        <v>264</v>
      </c>
      <c r="E197" s="17" t="s">
        <v>264</v>
      </c>
      <c r="F197" s="6" t="s">
        <v>264</v>
      </c>
      <c r="G197" s="6" t="s">
        <v>212</v>
      </c>
      <c r="H197" s="6" t="s">
        <v>264</v>
      </c>
      <c r="I197" s="6" t="s">
        <v>264</v>
      </c>
      <c r="J197" s="6" t="s">
        <v>264</v>
      </c>
      <c r="K197" s="6" t="s">
        <v>264</v>
      </c>
      <c r="L197" s="6" t="s">
        <v>264</v>
      </c>
      <c r="M197" s="6" t="s">
        <v>264</v>
      </c>
      <c r="N197" s="6" t="s">
        <v>264</v>
      </c>
      <c r="O197" s="38">
        <f>O198+O199+O200</f>
        <v>127.86</v>
      </c>
      <c r="P197" s="60">
        <f>P198+P199</f>
        <v>0</v>
      </c>
      <c r="Q197" s="60">
        <f>Q198+Q199</f>
        <v>0</v>
      </c>
      <c r="R197" s="60">
        <f>R198+R199</f>
        <v>0</v>
      </c>
      <c r="S197" s="30">
        <f>S198+S199</f>
        <v>127.1</v>
      </c>
    </row>
    <row r="198" spans="1:19" ht="27.75" customHeight="1">
      <c r="A198" s="6"/>
      <c r="B198" s="37" t="s">
        <v>184</v>
      </c>
      <c r="C198" s="6" t="s">
        <v>76</v>
      </c>
      <c r="D198" s="6" t="s">
        <v>264</v>
      </c>
      <c r="E198" s="6" t="s">
        <v>264</v>
      </c>
      <c r="F198" s="6" t="s">
        <v>264</v>
      </c>
      <c r="G198" s="6" t="s">
        <v>186</v>
      </c>
      <c r="H198" s="24" t="s">
        <v>79</v>
      </c>
      <c r="I198" s="6" t="s">
        <v>188</v>
      </c>
      <c r="J198" s="6">
        <v>521</v>
      </c>
      <c r="K198" s="6" t="s">
        <v>264</v>
      </c>
      <c r="L198" s="6" t="s">
        <v>264</v>
      </c>
      <c r="M198" s="6" t="s">
        <v>264</v>
      </c>
      <c r="N198" s="6" t="s">
        <v>264</v>
      </c>
      <c r="O198" s="38">
        <v>119.5</v>
      </c>
      <c r="P198" s="61">
        <v>0</v>
      </c>
      <c r="Q198" s="61">
        <v>0</v>
      </c>
      <c r="R198" s="61">
        <v>0</v>
      </c>
      <c r="S198" s="30">
        <f>SUM(O198:Q198)</f>
        <v>119.5</v>
      </c>
    </row>
    <row r="199" spans="1:19" ht="24.75" customHeight="1">
      <c r="A199" s="6"/>
      <c r="B199" s="37" t="s">
        <v>185</v>
      </c>
      <c r="C199" s="6" t="s">
        <v>76</v>
      </c>
      <c r="D199" s="6" t="s">
        <v>264</v>
      </c>
      <c r="E199" s="6" t="s">
        <v>264</v>
      </c>
      <c r="F199" s="6" t="s">
        <v>264</v>
      </c>
      <c r="G199" s="6" t="s">
        <v>212</v>
      </c>
      <c r="H199" s="24" t="s">
        <v>79</v>
      </c>
      <c r="I199" s="6" t="s">
        <v>188</v>
      </c>
      <c r="J199" s="6">
        <v>521</v>
      </c>
      <c r="K199" s="6" t="s">
        <v>264</v>
      </c>
      <c r="L199" s="6" t="s">
        <v>264</v>
      </c>
      <c r="M199" s="6" t="s">
        <v>264</v>
      </c>
      <c r="N199" s="6" t="s">
        <v>264</v>
      </c>
      <c r="O199" s="38">
        <v>7.6</v>
      </c>
      <c r="P199" s="61">
        <v>0</v>
      </c>
      <c r="Q199" s="61">
        <v>0</v>
      </c>
      <c r="R199" s="61">
        <v>0</v>
      </c>
      <c r="S199" s="30">
        <f>SUM(O199:Q199)</f>
        <v>7.6</v>
      </c>
    </row>
    <row r="200" spans="1:19" ht="51.75" customHeight="1">
      <c r="A200" s="6"/>
      <c r="B200" s="37" t="s">
        <v>187</v>
      </c>
      <c r="C200" s="6" t="s">
        <v>76</v>
      </c>
      <c r="D200" s="6" t="s">
        <v>264</v>
      </c>
      <c r="E200" s="15" t="s">
        <v>264</v>
      </c>
      <c r="F200" s="6" t="s">
        <v>264</v>
      </c>
      <c r="G200" s="6" t="s">
        <v>189</v>
      </c>
      <c r="H200" s="24" t="s">
        <v>264</v>
      </c>
      <c r="I200" s="6" t="s">
        <v>264</v>
      </c>
      <c r="J200" s="6" t="s">
        <v>264</v>
      </c>
      <c r="K200" s="6" t="s">
        <v>264</v>
      </c>
      <c r="L200" s="6" t="s">
        <v>264</v>
      </c>
      <c r="M200" s="6" t="s">
        <v>264</v>
      </c>
      <c r="N200" s="6" t="s">
        <v>264</v>
      </c>
      <c r="O200" s="38">
        <v>0.76</v>
      </c>
      <c r="P200" s="61">
        <v>0</v>
      </c>
      <c r="Q200" s="61">
        <v>0</v>
      </c>
      <c r="R200" s="61">
        <v>0</v>
      </c>
      <c r="S200" s="30">
        <f>SUM(O200:Q200)</f>
        <v>0.76</v>
      </c>
    </row>
    <row r="201" spans="1:19" ht="12.75" customHeight="1">
      <c r="A201" s="152"/>
      <c r="B201" s="194" t="s">
        <v>183</v>
      </c>
      <c r="C201" s="152" t="s">
        <v>268</v>
      </c>
      <c r="D201" s="170"/>
      <c r="E201" s="15" t="s">
        <v>57</v>
      </c>
      <c r="F201" s="152" t="s">
        <v>264</v>
      </c>
      <c r="G201" s="152" t="s">
        <v>264</v>
      </c>
      <c r="H201" s="152" t="s">
        <v>264</v>
      </c>
      <c r="I201" s="152" t="s">
        <v>264</v>
      </c>
      <c r="J201" s="152" t="s">
        <v>264</v>
      </c>
      <c r="K201" s="152" t="s">
        <v>264</v>
      </c>
      <c r="L201" s="152" t="s">
        <v>264</v>
      </c>
      <c r="M201" s="152" t="s">
        <v>264</v>
      </c>
      <c r="N201" s="152" t="s">
        <v>264</v>
      </c>
      <c r="O201" s="146">
        <v>55</v>
      </c>
      <c r="P201" s="163" t="s">
        <v>264</v>
      </c>
      <c r="Q201" s="163" t="s">
        <v>264</v>
      </c>
      <c r="R201" s="163" t="s">
        <v>264</v>
      </c>
      <c r="S201" s="152" t="s">
        <v>264</v>
      </c>
    </row>
    <row r="202" spans="1:19" ht="48">
      <c r="A202" s="153"/>
      <c r="B202" s="195"/>
      <c r="C202" s="153"/>
      <c r="D202" s="171"/>
      <c r="E202" s="32" t="s">
        <v>282</v>
      </c>
      <c r="F202" s="153"/>
      <c r="G202" s="153"/>
      <c r="H202" s="153"/>
      <c r="I202" s="153"/>
      <c r="J202" s="153"/>
      <c r="K202" s="153"/>
      <c r="L202" s="153"/>
      <c r="M202" s="153"/>
      <c r="N202" s="153"/>
      <c r="O202" s="147"/>
      <c r="P202" s="164"/>
      <c r="Q202" s="164"/>
      <c r="R202" s="164"/>
      <c r="S202" s="153"/>
    </row>
    <row r="203" spans="1:19" ht="36.75" customHeight="1">
      <c r="A203" s="154"/>
      <c r="B203" s="196"/>
      <c r="C203" s="154"/>
      <c r="D203" s="172"/>
      <c r="E203" s="17" t="s">
        <v>283</v>
      </c>
      <c r="F203" s="154"/>
      <c r="G203" s="154"/>
      <c r="H203" s="154"/>
      <c r="I203" s="154"/>
      <c r="J203" s="154"/>
      <c r="K203" s="154"/>
      <c r="L203" s="154"/>
      <c r="M203" s="154"/>
      <c r="N203" s="154"/>
      <c r="O203" s="148"/>
      <c r="P203" s="165"/>
      <c r="Q203" s="165"/>
      <c r="R203" s="165"/>
      <c r="S203" s="154"/>
    </row>
    <row r="204" spans="1:19" ht="24">
      <c r="A204" s="6"/>
      <c r="B204" s="9" t="s">
        <v>126</v>
      </c>
      <c r="C204" s="6"/>
      <c r="D204" s="6" t="s">
        <v>264</v>
      </c>
      <c r="E204" s="17" t="s">
        <v>264</v>
      </c>
      <c r="F204" s="6" t="s">
        <v>264</v>
      </c>
      <c r="G204" s="6" t="s">
        <v>212</v>
      </c>
      <c r="H204" s="6" t="s">
        <v>264</v>
      </c>
      <c r="I204" s="6" t="s">
        <v>264</v>
      </c>
      <c r="J204" s="6" t="s">
        <v>264</v>
      </c>
      <c r="K204" s="7" t="s">
        <v>264</v>
      </c>
      <c r="L204" s="7" t="s">
        <v>264</v>
      </c>
      <c r="M204" s="7" t="s">
        <v>264</v>
      </c>
      <c r="N204" s="7" t="s">
        <v>264</v>
      </c>
      <c r="O204" s="7" t="s">
        <v>264</v>
      </c>
      <c r="P204" s="55" t="s">
        <v>264</v>
      </c>
      <c r="Q204" s="55" t="s">
        <v>264</v>
      </c>
      <c r="R204" s="55" t="s">
        <v>264</v>
      </c>
      <c r="S204" s="7" t="s">
        <v>264</v>
      </c>
    </row>
    <row r="205" spans="1:20" s="14" customFormat="1" ht="36">
      <c r="A205" s="11" t="s">
        <v>125</v>
      </c>
      <c r="B205" s="9" t="s">
        <v>11</v>
      </c>
      <c r="C205" s="11"/>
      <c r="D205" s="11">
        <v>1</v>
      </c>
      <c r="E205" s="11" t="s">
        <v>264</v>
      </c>
      <c r="F205" s="11" t="s">
        <v>286</v>
      </c>
      <c r="G205" s="11" t="s">
        <v>212</v>
      </c>
      <c r="H205" s="11" t="s">
        <v>264</v>
      </c>
      <c r="I205" s="11" t="s">
        <v>264</v>
      </c>
      <c r="J205" s="11" t="s">
        <v>264</v>
      </c>
      <c r="K205" s="13">
        <f aca="true" t="shared" si="10" ref="K205:R205">K210+K239</f>
        <v>48588.7</v>
      </c>
      <c r="L205" s="13">
        <f t="shared" si="10"/>
        <v>60649.350000000006</v>
      </c>
      <c r="M205" s="13">
        <f t="shared" si="10"/>
        <v>59305</v>
      </c>
      <c r="N205" s="13">
        <f>N210+N239</f>
        <v>63353.299999999996</v>
      </c>
      <c r="O205" s="13">
        <f>O210+O239</f>
        <v>73245.20000000001</v>
      </c>
      <c r="P205" s="57">
        <f t="shared" si="10"/>
        <v>70704.9</v>
      </c>
      <c r="Q205" s="57">
        <f t="shared" si="10"/>
        <v>70801.20000000001</v>
      </c>
      <c r="R205" s="57">
        <f t="shared" si="10"/>
        <v>104687.67799999999</v>
      </c>
      <c r="S205" s="13">
        <f>S210+S239</f>
        <v>551335.328</v>
      </c>
      <c r="T205" s="18"/>
    </row>
    <row r="206" spans="1:19" ht="12">
      <c r="A206" s="6"/>
      <c r="B206" s="19" t="s">
        <v>185</v>
      </c>
      <c r="C206" s="6" t="s">
        <v>76</v>
      </c>
      <c r="D206" s="6" t="s">
        <v>264</v>
      </c>
      <c r="E206" s="15" t="s">
        <v>264</v>
      </c>
      <c r="F206" s="6" t="s">
        <v>264</v>
      </c>
      <c r="G206" s="6" t="s">
        <v>212</v>
      </c>
      <c r="H206" s="6" t="s">
        <v>264</v>
      </c>
      <c r="I206" s="6" t="s">
        <v>264</v>
      </c>
      <c r="J206" s="6" t="s">
        <v>264</v>
      </c>
      <c r="K206" s="13">
        <f aca="true" t="shared" si="11" ref="K206:R206">K205</f>
        <v>48588.7</v>
      </c>
      <c r="L206" s="13">
        <f t="shared" si="11"/>
        <v>60649.350000000006</v>
      </c>
      <c r="M206" s="13">
        <f t="shared" si="11"/>
        <v>59305</v>
      </c>
      <c r="N206" s="13">
        <f>N205</f>
        <v>63353.299999999996</v>
      </c>
      <c r="O206" s="13">
        <f t="shared" si="11"/>
        <v>73245.20000000001</v>
      </c>
      <c r="P206" s="57">
        <f t="shared" si="11"/>
        <v>70704.9</v>
      </c>
      <c r="Q206" s="57">
        <f t="shared" si="11"/>
        <v>70801.20000000001</v>
      </c>
      <c r="R206" s="57">
        <f t="shared" si="11"/>
        <v>104687.67799999999</v>
      </c>
      <c r="S206" s="13">
        <f>S205</f>
        <v>551335.328</v>
      </c>
    </row>
    <row r="207" spans="1:19" ht="12.75" customHeight="1">
      <c r="A207" s="152"/>
      <c r="B207" s="167" t="s">
        <v>130</v>
      </c>
      <c r="C207" s="152" t="s">
        <v>268</v>
      </c>
      <c r="D207" s="170" t="s">
        <v>264</v>
      </c>
      <c r="E207" s="15" t="s">
        <v>166</v>
      </c>
      <c r="F207" s="149" t="s">
        <v>264</v>
      </c>
      <c r="G207" s="152" t="s">
        <v>264</v>
      </c>
      <c r="H207" s="152" t="s">
        <v>264</v>
      </c>
      <c r="I207" s="152" t="s">
        <v>264</v>
      </c>
      <c r="J207" s="152" t="s">
        <v>264</v>
      </c>
      <c r="K207" s="152">
        <v>100</v>
      </c>
      <c r="L207" s="152">
        <v>100</v>
      </c>
      <c r="M207" s="152">
        <v>100</v>
      </c>
      <c r="N207" s="152">
        <v>100</v>
      </c>
      <c r="O207" s="152">
        <v>100</v>
      </c>
      <c r="P207" s="163">
        <v>100</v>
      </c>
      <c r="Q207" s="163">
        <v>100</v>
      </c>
      <c r="R207" s="163">
        <v>100</v>
      </c>
      <c r="S207" s="146" t="s">
        <v>264</v>
      </c>
    </row>
    <row r="208" spans="1:19" ht="12">
      <c r="A208" s="153"/>
      <c r="B208" s="168"/>
      <c r="C208" s="153"/>
      <c r="D208" s="171"/>
      <c r="E208" s="16" t="s">
        <v>64</v>
      </c>
      <c r="F208" s="150"/>
      <c r="G208" s="153"/>
      <c r="H208" s="153"/>
      <c r="I208" s="153"/>
      <c r="J208" s="153"/>
      <c r="K208" s="153"/>
      <c r="L208" s="153"/>
      <c r="M208" s="153"/>
      <c r="N208" s="153"/>
      <c r="O208" s="153"/>
      <c r="P208" s="164"/>
      <c r="Q208" s="164"/>
      <c r="R208" s="164"/>
      <c r="S208" s="147"/>
    </row>
    <row r="209" spans="1:19" ht="12">
      <c r="A209" s="154"/>
      <c r="B209" s="169"/>
      <c r="C209" s="154"/>
      <c r="D209" s="172"/>
      <c r="E209" s="17" t="s">
        <v>65</v>
      </c>
      <c r="F209" s="151"/>
      <c r="G209" s="154"/>
      <c r="H209" s="154"/>
      <c r="I209" s="154"/>
      <c r="J209" s="154"/>
      <c r="K209" s="154"/>
      <c r="L209" s="154"/>
      <c r="M209" s="154"/>
      <c r="N209" s="154"/>
      <c r="O209" s="154"/>
      <c r="P209" s="165"/>
      <c r="Q209" s="165"/>
      <c r="R209" s="165"/>
      <c r="S209" s="148"/>
    </row>
    <row r="210" spans="1:20" s="14" customFormat="1" ht="51.75" customHeight="1">
      <c r="A210" s="11" t="s">
        <v>24</v>
      </c>
      <c r="B210" s="9" t="s">
        <v>25</v>
      </c>
      <c r="C210" s="11"/>
      <c r="D210" s="11">
        <v>0.6</v>
      </c>
      <c r="E210" s="39" t="s">
        <v>264</v>
      </c>
      <c r="F210" s="11" t="s">
        <v>286</v>
      </c>
      <c r="G210" s="11" t="s">
        <v>212</v>
      </c>
      <c r="H210" s="11" t="s">
        <v>264</v>
      </c>
      <c r="I210" s="11" t="s">
        <v>264</v>
      </c>
      <c r="J210" s="11" t="s">
        <v>264</v>
      </c>
      <c r="K210" s="13">
        <f>SUM(K215)</f>
        <v>48588.7</v>
      </c>
      <c r="L210" s="13">
        <f aca="true" t="shared" si="12" ref="L210:R210">SUM(L215)</f>
        <v>46199.4</v>
      </c>
      <c r="M210" s="13">
        <f t="shared" si="12"/>
        <v>43769.5</v>
      </c>
      <c r="N210" s="13">
        <f t="shared" si="12"/>
        <v>46452.7</v>
      </c>
      <c r="O210" s="13">
        <f>SUM(O215)</f>
        <v>49873.3</v>
      </c>
      <c r="P210" s="57">
        <f t="shared" si="12"/>
        <v>47856.4</v>
      </c>
      <c r="Q210" s="57">
        <f t="shared" si="12"/>
        <v>47974.90000000001</v>
      </c>
      <c r="R210" s="57">
        <f t="shared" si="12"/>
        <v>50632.027999999984</v>
      </c>
      <c r="S210" s="13">
        <f>SUM(S215)</f>
        <v>381346.92799999996</v>
      </c>
      <c r="T210" s="18"/>
    </row>
    <row r="211" spans="1:20" s="14" customFormat="1" ht="12.75" customHeight="1">
      <c r="A211" s="190"/>
      <c r="B211" s="167" t="s">
        <v>124</v>
      </c>
      <c r="C211" s="152" t="s">
        <v>268</v>
      </c>
      <c r="D211" s="170" t="s">
        <v>264</v>
      </c>
      <c r="E211" s="15" t="s">
        <v>66</v>
      </c>
      <c r="F211" s="152" t="s">
        <v>264</v>
      </c>
      <c r="G211" s="152" t="s">
        <v>264</v>
      </c>
      <c r="H211" s="152" t="s">
        <v>264</v>
      </c>
      <c r="I211" s="152" t="s">
        <v>264</v>
      </c>
      <c r="J211" s="152" t="s">
        <v>264</v>
      </c>
      <c r="K211" s="187">
        <v>100</v>
      </c>
      <c r="L211" s="187">
        <v>97</v>
      </c>
      <c r="M211" s="187">
        <v>100</v>
      </c>
      <c r="N211" s="187">
        <v>100</v>
      </c>
      <c r="O211" s="187">
        <v>100</v>
      </c>
      <c r="P211" s="198">
        <v>100</v>
      </c>
      <c r="Q211" s="198">
        <v>100</v>
      </c>
      <c r="R211" s="198">
        <v>100</v>
      </c>
      <c r="S211" s="146" t="s">
        <v>264</v>
      </c>
      <c r="T211" s="18"/>
    </row>
    <row r="212" spans="1:20" s="14" customFormat="1" ht="12">
      <c r="A212" s="191"/>
      <c r="B212" s="168"/>
      <c r="C212" s="153"/>
      <c r="D212" s="171"/>
      <c r="E212" s="16" t="s">
        <v>67</v>
      </c>
      <c r="F212" s="153"/>
      <c r="G212" s="153"/>
      <c r="H212" s="153"/>
      <c r="I212" s="153"/>
      <c r="J212" s="153"/>
      <c r="K212" s="188"/>
      <c r="L212" s="188"/>
      <c r="M212" s="188"/>
      <c r="N212" s="188"/>
      <c r="O212" s="188"/>
      <c r="P212" s="199"/>
      <c r="Q212" s="199"/>
      <c r="R212" s="199"/>
      <c r="S212" s="147"/>
      <c r="T212" s="18"/>
    </row>
    <row r="213" spans="1:20" s="14" customFormat="1" ht="12">
      <c r="A213" s="191"/>
      <c r="B213" s="168"/>
      <c r="C213" s="153"/>
      <c r="D213" s="171"/>
      <c r="E213" s="16" t="s">
        <v>68</v>
      </c>
      <c r="F213" s="153"/>
      <c r="G213" s="153"/>
      <c r="H213" s="153"/>
      <c r="I213" s="153"/>
      <c r="J213" s="153"/>
      <c r="K213" s="188"/>
      <c r="L213" s="188"/>
      <c r="M213" s="188"/>
      <c r="N213" s="188"/>
      <c r="O213" s="188"/>
      <c r="P213" s="199"/>
      <c r="Q213" s="199"/>
      <c r="R213" s="199"/>
      <c r="S213" s="147"/>
      <c r="T213" s="18"/>
    </row>
    <row r="214" spans="1:19" ht="24">
      <c r="A214" s="192"/>
      <c r="B214" s="169"/>
      <c r="C214" s="154"/>
      <c r="D214" s="172"/>
      <c r="E214" s="17" t="s">
        <v>228</v>
      </c>
      <c r="F214" s="154"/>
      <c r="G214" s="154"/>
      <c r="H214" s="154"/>
      <c r="I214" s="154"/>
      <c r="J214" s="154"/>
      <c r="K214" s="189"/>
      <c r="L214" s="189"/>
      <c r="M214" s="189"/>
      <c r="N214" s="189"/>
      <c r="O214" s="189"/>
      <c r="P214" s="200"/>
      <c r="Q214" s="200"/>
      <c r="R214" s="200"/>
      <c r="S214" s="148"/>
    </row>
    <row r="215" spans="1:19" ht="24">
      <c r="A215" s="6"/>
      <c r="B215" s="19" t="s">
        <v>185</v>
      </c>
      <c r="C215" s="6" t="s">
        <v>266</v>
      </c>
      <c r="D215" s="6" t="s">
        <v>264</v>
      </c>
      <c r="E215" s="17" t="s">
        <v>264</v>
      </c>
      <c r="F215" s="6" t="s">
        <v>264</v>
      </c>
      <c r="G215" s="6" t="s">
        <v>212</v>
      </c>
      <c r="H215" s="6" t="s">
        <v>264</v>
      </c>
      <c r="I215" s="6" t="s">
        <v>264</v>
      </c>
      <c r="J215" s="6" t="s">
        <v>264</v>
      </c>
      <c r="K215" s="20">
        <v>48588.7</v>
      </c>
      <c r="L215" s="20">
        <v>46199.4</v>
      </c>
      <c r="M215" s="20">
        <v>43769.5</v>
      </c>
      <c r="N215" s="20">
        <f aca="true" t="shared" si="13" ref="N215:S215">N216</f>
        <v>46452.7</v>
      </c>
      <c r="O215" s="20">
        <f t="shared" si="13"/>
        <v>49873.3</v>
      </c>
      <c r="P215" s="59">
        <f t="shared" si="13"/>
        <v>47856.4</v>
      </c>
      <c r="Q215" s="59">
        <f t="shared" si="13"/>
        <v>47974.90000000001</v>
      </c>
      <c r="R215" s="59">
        <f t="shared" si="13"/>
        <v>50632.027999999984</v>
      </c>
      <c r="S215" s="20">
        <f t="shared" si="13"/>
        <v>381346.92799999996</v>
      </c>
    </row>
    <row r="216" spans="1:19" s="23" customFormat="1" ht="24">
      <c r="A216" s="6" t="s">
        <v>26</v>
      </c>
      <c r="B216" s="19" t="s">
        <v>69</v>
      </c>
      <c r="C216" s="30"/>
      <c r="D216" s="6" t="s">
        <v>264</v>
      </c>
      <c r="E216" s="6" t="s">
        <v>264</v>
      </c>
      <c r="F216" s="6" t="s">
        <v>264</v>
      </c>
      <c r="G216" s="6" t="s">
        <v>264</v>
      </c>
      <c r="H216" s="6" t="s">
        <v>264</v>
      </c>
      <c r="I216" s="6" t="s">
        <v>264</v>
      </c>
      <c r="J216" s="6" t="s">
        <v>264</v>
      </c>
      <c r="K216" s="40">
        <f>K224+K230</f>
        <v>48588.700000000004</v>
      </c>
      <c r="L216" s="40">
        <f aca="true" t="shared" si="14" ref="L216:R216">L224+L230</f>
        <v>46199.4</v>
      </c>
      <c r="M216" s="40">
        <f t="shared" si="14"/>
        <v>43769.5</v>
      </c>
      <c r="N216" s="40">
        <f t="shared" si="14"/>
        <v>46452.7</v>
      </c>
      <c r="O216" s="40">
        <f t="shared" si="14"/>
        <v>49873.3</v>
      </c>
      <c r="P216" s="62">
        <f t="shared" si="14"/>
        <v>47856.4</v>
      </c>
      <c r="Q216" s="62">
        <f t="shared" si="14"/>
        <v>47974.90000000001</v>
      </c>
      <c r="R216" s="62">
        <f t="shared" si="14"/>
        <v>50632.027999999984</v>
      </c>
      <c r="S216" s="40">
        <f>S224+S230</f>
        <v>381346.92799999996</v>
      </c>
    </row>
    <row r="217" spans="1:19" s="41" customFormat="1" ht="12">
      <c r="A217" s="152"/>
      <c r="B217" s="167" t="s">
        <v>185</v>
      </c>
      <c r="C217" s="152" t="s">
        <v>266</v>
      </c>
      <c r="D217" s="152" t="s">
        <v>264</v>
      </c>
      <c r="E217" s="152" t="s">
        <v>264</v>
      </c>
      <c r="F217" s="193" t="s">
        <v>286</v>
      </c>
      <c r="G217" s="156" t="s">
        <v>212</v>
      </c>
      <c r="H217" s="11" t="s">
        <v>264</v>
      </c>
      <c r="I217" s="11" t="s">
        <v>264</v>
      </c>
      <c r="J217" s="11" t="s">
        <v>264</v>
      </c>
      <c r="K217" s="13">
        <f>SUM(K224+K230)</f>
        <v>48588.700000000004</v>
      </c>
      <c r="L217" s="13">
        <f aca="true" t="shared" si="15" ref="L217:Q217">SUM(L224+L230)</f>
        <v>46199.4</v>
      </c>
      <c r="M217" s="13">
        <f>SUM(M224+M230)</f>
        <v>43769.5</v>
      </c>
      <c r="N217" s="13">
        <f>SUM(N224+N230)</f>
        <v>46452.7</v>
      </c>
      <c r="O217" s="13">
        <f t="shared" si="15"/>
        <v>49873.3</v>
      </c>
      <c r="P217" s="57">
        <f t="shared" si="15"/>
        <v>47856.4</v>
      </c>
      <c r="Q217" s="57">
        <f t="shared" si="15"/>
        <v>47974.90000000001</v>
      </c>
      <c r="R217" s="57">
        <f>SUM(R224+R230)</f>
        <v>50632.027999999984</v>
      </c>
      <c r="S217" s="13">
        <f aca="true" t="shared" si="16" ref="S217:S229">SUM(K217:R217)</f>
        <v>381346.928</v>
      </c>
    </row>
    <row r="218" spans="1:19" s="41" customFormat="1" ht="12">
      <c r="A218" s="153"/>
      <c r="B218" s="168"/>
      <c r="C218" s="153"/>
      <c r="D218" s="153"/>
      <c r="E218" s="153"/>
      <c r="F218" s="193"/>
      <c r="G218" s="156"/>
      <c r="H218" s="42">
        <v>113</v>
      </c>
      <c r="I218" s="6">
        <v>1020129400</v>
      </c>
      <c r="J218" s="6">
        <v>121</v>
      </c>
      <c r="K218" s="40">
        <v>35213.1</v>
      </c>
      <c r="L218" s="40">
        <v>33253.1</v>
      </c>
      <c r="M218" s="40">
        <v>31320</v>
      </c>
      <c r="N218" s="40">
        <v>33487</v>
      </c>
      <c r="O218" s="40">
        <v>34913.3</v>
      </c>
      <c r="P218" s="62">
        <v>33441</v>
      </c>
      <c r="Q218" s="62">
        <v>33378.4</v>
      </c>
      <c r="R218" s="62">
        <v>34842.09</v>
      </c>
      <c r="S218" s="40">
        <f t="shared" si="16"/>
        <v>269847.99</v>
      </c>
    </row>
    <row r="219" spans="1:19" s="41" customFormat="1" ht="12">
      <c r="A219" s="153"/>
      <c r="B219" s="168"/>
      <c r="C219" s="153"/>
      <c r="D219" s="153"/>
      <c r="E219" s="153"/>
      <c r="F219" s="193"/>
      <c r="G219" s="156"/>
      <c r="H219" s="42">
        <v>113</v>
      </c>
      <c r="I219" s="6">
        <v>1020129400</v>
      </c>
      <c r="J219" s="6">
        <v>129</v>
      </c>
      <c r="K219" s="40">
        <v>10166.12</v>
      </c>
      <c r="L219" s="40">
        <v>10042.5</v>
      </c>
      <c r="M219" s="40">
        <v>9269</v>
      </c>
      <c r="N219" s="40">
        <v>9375.4</v>
      </c>
      <c r="O219" s="40">
        <v>10543.7</v>
      </c>
      <c r="P219" s="62">
        <v>10099.1</v>
      </c>
      <c r="Q219" s="62">
        <v>10080.2</v>
      </c>
      <c r="R219" s="62">
        <v>10522.31</v>
      </c>
      <c r="S219" s="40">
        <f t="shared" si="16"/>
        <v>80098.33</v>
      </c>
    </row>
    <row r="220" spans="1:19" s="41" customFormat="1" ht="12">
      <c r="A220" s="153"/>
      <c r="B220" s="168"/>
      <c r="C220" s="153"/>
      <c r="D220" s="153"/>
      <c r="E220" s="153"/>
      <c r="F220" s="193"/>
      <c r="G220" s="156"/>
      <c r="H220" s="42">
        <v>113</v>
      </c>
      <c r="I220" s="6">
        <v>1020129400</v>
      </c>
      <c r="J220" s="6">
        <v>122</v>
      </c>
      <c r="K220" s="40">
        <v>804</v>
      </c>
      <c r="L220" s="40">
        <v>593.8</v>
      </c>
      <c r="M220" s="40">
        <v>565</v>
      </c>
      <c r="N220" s="40">
        <v>311</v>
      </c>
      <c r="O220" s="40">
        <v>700.5</v>
      </c>
      <c r="P220" s="62">
        <v>600.5</v>
      </c>
      <c r="Q220" s="62">
        <v>800.5</v>
      </c>
      <c r="R220" s="62">
        <v>1270.2</v>
      </c>
      <c r="S220" s="40">
        <f t="shared" si="16"/>
        <v>5645.5</v>
      </c>
    </row>
    <row r="221" spans="1:19" s="41" customFormat="1" ht="12">
      <c r="A221" s="153"/>
      <c r="B221" s="168"/>
      <c r="C221" s="153"/>
      <c r="D221" s="153"/>
      <c r="E221" s="153"/>
      <c r="F221" s="193"/>
      <c r="G221" s="156"/>
      <c r="H221" s="42">
        <v>113</v>
      </c>
      <c r="I221" s="6">
        <v>1020129400</v>
      </c>
      <c r="J221" s="6">
        <v>242</v>
      </c>
      <c r="K221" s="40">
        <v>413</v>
      </c>
      <c r="L221" s="40">
        <v>350</v>
      </c>
      <c r="M221" s="40">
        <v>360</v>
      </c>
      <c r="N221" s="40">
        <v>0</v>
      </c>
      <c r="O221" s="40">
        <v>290</v>
      </c>
      <c r="P221" s="62">
        <v>290</v>
      </c>
      <c r="Q221" s="62">
        <v>290</v>
      </c>
      <c r="R221" s="62">
        <v>313.664</v>
      </c>
      <c r="S221" s="40">
        <f t="shared" si="16"/>
        <v>2306.6639999999998</v>
      </c>
    </row>
    <row r="222" spans="1:19" s="41" customFormat="1" ht="12">
      <c r="A222" s="153"/>
      <c r="B222" s="168"/>
      <c r="C222" s="153"/>
      <c r="D222" s="153"/>
      <c r="E222" s="153"/>
      <c r="F222" s="193"/>
      <c r="G222" s="156"/>
      <c r="H222" s="42">
        <v>113</v>
      </c>
      <c r="I222" s="6">
        <v>1020129400</v>
      </c>
      <c r="J222" s="6">
        <v>244</v>
      </c>
      <c r="K222" s="40">
        <v>350</v>
      </c>
      <c r="L222" s="40">
        <v>427.3</v>
      </c>
      <c r="M222" s="40">
        <v>340</v>
      </c>
      <c r="N222" s="40">
        <v>653</v>
      </c>
      <c r="O222" s="40">
        <v>479.5</v>
      </c>
      <c r="P222" s="62">
        <v>479.5</v>
      </c>
      <c r="Q222" s="62">
        <v>479.5</v>
      </c>
      <c r="R222" s="62">
        <v>498.651</v>
      </c>
      <c r="S222" s="40">
        <f t="shared" si="16"/>
        <v>3707.451</v>
      </c>
    </row>
    <row r="223" spans="1:19" s="41" customFormat="1" ht="12">
      <c r="A223" s="153"/>
      <c r="B223" s="168"/>
      <c r="C223" s="153"/>
      <c r="D223" s="153"/>
      <c r="E223" s="153"/>
      <c r="F223" s="193"/>
      <c r="G223" s="156"/>
      <c r="H223" s="42">
        <v>113</v>
      </c>
      <c r="I223" s="6">
        <v>1020129400</v>
      </c>
      <c r="J223" s="6">
        <v>853</v>
      </c>
      <c r="K223" s="40">
        <v>0</v>
      </c>
      <c r="L223" s="40">
        <v>0</v>
      </c>
      <c r="M223" s="40">
        <v>65</v>
      </c>
      <c r="N223" s="40">
        <v>4.1</v>
      </c>
      <c r="O223" s="40">
        <v>0</v>
      </c>
      <c r="P223" s="62">
        <v>0</v>
      </c>
      <c r="Q223" s="62">
        <v>0</v>
      </c>
      <c r="R223" s="62">
        <v>0</v>
      </c>
      <c r="S223" s="40">
        <f t="shared" si="16"/>
        <v>69.1</v>
      </c>
    </row>
    <row r="224" spans="1:19" s="41" customFormat="1" ht="12">
      <c r="A224" s="153"/>
      <c r="B224" s="168"/>
      <c r="C224" s="153"/>
      <c r="D224" s="153"/>
      <c r="E224" s="153"/>
      <c r="F224" s="193"/>
      <c r="G224" s="156"/>
      <c r="H224" s="43">
        <v>113</v>
      </c>
      <c r="I224" s="11">
        <v>1020129400</v>
      </c>
      <c r="J224" s="44" t="s">
        <v>278</v>
      </c>
      <c r="K224" s="45">
        <f>K218+K220+K221+K222+K219</f>
        <v>46946.22</v>
      </c>
      <c r="L224" s="45">
        <f>L218+L220+L221+L222+L219</f>
        <v>44666.700000000004</v>
      </c>
      <c r="M224" s="45">
        <f aca="true" t="shared" si="17" ref="M224:R224">M218+M220+M221+M222+M219+M223</f>
        <v>41919</v>
      </c>
      <c r="N224" s="45">
        <f t="shared" si="17"/>
        <v>43830.5</v>
      </c>
      <c r="O224" s="45">
        <f t="shared" si="17"/>
        <v>46927</v>
      </c>
      <c r="P224" s="63">
        <f t="shared" si="17"/>
        <v>44910.1</v>
      </c>
      <c r="Q224" s="63">
        <f t="shared" si="17"/>
        <v>45028.600000000006</v>
      </c>
      <c r="R224" s="63">
        <f t="shared" si="17"/>
        <v>47446.914999999986</v>
      </c>
      <c r="S224" s="45">
        <f t="shared" si="16"/>
        <v>361675.035</v>
      </c>
    </row>
    <row r="225" spans="1:19" s="41" customFormat="1" ht="12">
      <c r="A225" s="153"/>
      <c r="B225" s="168"/>
      <c r="C225" s="153"/>
      <c r="D225" s="153"/>
      <c r="E225" s="153"/>
      <c r="F225" s="193"/>
      <c r="G225" s="156"/>
      <c r="H225" s="42">
        <v>113</v>
      </c>
      <c r="I225" s="6">
        <v>1020149300</v>
      </c>
      <c r="J225" s="6">
        <v>242</v>
      </c>
      <c r="K225" s="40">
        <f>1254-413</f>
        <v>841</v>
      </c>
      <c r="L225" s="40">
        <v>850</v>
      </c>
      <c r="M225" s="40">
        <v>928</v>
      </c>
      <c r="N225" s="40">
        <v>0</v>
      </c>
      <c r="O225" s="40">
        <f>386.3+460+694+363</f>
        <v>1903.3</v>
      </c>
      <c r="P225" s="62">
        <f>386.3+460+694+363</f>
        <v>1903.3</v>
      </c>
      <c r="Q225" s="62">
        <f>386.3+460+694+363</f>
        <v>1903.3</v>
      </c>
      <c r="R225" s="62">
        <f>545.79+515.502+708.17+366.1</f>
        <v>2135.562</v>
      </c>
      <c r="S225" s="40">
        <f t="shared" si="16"/>
        <v>10464.462</v>
      </c>
    </row>
    <row r="226" spans="1:19" s="41" customFormat="1" ht="12">
      <c r="A226" s="153"/>
      <c r="B226" s="168"/>
      <c r="C226" s="153"/>
      <c r="D226" s="153"/>
      <c r="E226" s="153"/>
      <c r="F226" s="193"/>
      <c r="G226" s="156"/>
      <c r="H226" s="42">
        <v>113</v>
      </c>
      <c r="I226" s="6">
        <v>1020149300</v>
      </c>
      <c r="J226" s="6">
        <v>244</v>
      </c>
      <c r="K226" s="40">
        <f>1081.48-350</f>
        <v>731.48</v>
      </c>
      <c r="L226" s="40">
        <v>642.7</v>
      </c>
      <c r="M226" s="40">
        <v>901</v>
      </c>
      <c r="N226" s="40">
        <v>2602.2</v>
      </c>
      <c r="O226" s="40">
        <f>588.9+419.1</f>
        <v>1008</v>
      </c>
      <c r="P226" s="62">
        <f>588.9+419.1</f>
        <v>1008</v>
      </c>
      <c r="Q226" s="62">
        <f>588.9+419.1</f>
        <v>1008</v>
      </c>
      <c r="R226" s="62">
        <f>501.7+93.751+419.1</f>
        <v>1014.551</v>
      </c>
      <c r="S226" s="40">
        <f t="shared" si="16"/>
        <v>8915.931</v>
      </c>
    </row>
    <row r="227" spans="1:19" s="41" customFormat="1" ht="12">
      <c r="A227" s="153"/>
      <c r="B227" s="168"/>
      <c r="C227" s="153"/>
      <c r="D227" s="153"/>
      <c r="E227" s="153"/>
      <c r="F227" s="193"/>
      <c r="G227" s="156"/>
      <c r="H227" s="42">
        <v>113</v>
      </c>
      <c r="I227" s="6">
        <v>1020149300</v>
      </c>
      <c r="J227" s="6">
        <v>851</v>
      </c>
      <c r="K227" s="40">
        <v>66</v>
      </c>
      <c r="L227" s="40">
        <v>25</v>
      </c>
      <c r="M227" s="40">
        <v>11.5</v>
      </c>
      <c r="N227" s="40">
        <v>20</v>
      </c>
      <c r="O227" s="40">
        <v>35</v>
      </c>
      <c r="P227" s="62">
        <v>35</v>
      </c>
      <c r="Q227" s="62">
        <v>35</v>
      </c>
      <c r="R227" s="62">
        <v>35</v>
      </c>
      <c r="S227" s="40">
        <f t="shared" si="16"/>
        <v>262.5</v>
      </c>
    </row>
    <row r="228" spans="1:19" s="41" customFormat="1" ht="12">
      <c r="A228" s="153"/>
      <c r="B228" s="168"/>
      <c r="C228" s="153"/>
      <c r="D228" s="153"/>
      <c r="E228" s="153"/>
      <c r="F228" s="193"/>
      <c r="G228" s="156"/>
      <c r="H228" s="42">
        <v>113</v>
      </c>
      <c r="I228" s="6">
        <v>1020149300</v>
      </c>
      <c r="J228" s="6">
        <v>852</v>
      </c>
      <c r="K228" s="40">
        <v>4</v>
      </c>
      <c r="L228" s="40">
        <v>15</v>
      </c>
      <c r="M228" s="40">
        <v>0</v>
      </c>
      <c r="N228" s="40">
        <v>0</v>
      </c>
      <c r="O228" s="40">
        <v>0</v>
      </c>
      <c r="P228" s="62">
        <v>0</v>
      </c>
      <c r="Q228" s="62">
        <v>0</v>
      </c>
      <c r="R228" s="62">
        <v>0</v>
      </c>
      <c r="S228" s="40">
        <f t="shared" si="16"/>
        <v>19</v>
      </c>
    </row>
    <row r="229" spans="1:19" s="41" customFormat="1" ht="12">
      <c r="A229" s="153"/>
      <c r="B229" s="168"/>
      <c r="C229" s="153"/>
      <c r="D229" s="153"/>
      <c r="E229" s="153"/>
      <c r="F229" s="193"/>
      <c r="G229" s="156"/>
      <c r="H229" s="42">
        <v>113</v>
      </c>
      <c r="I229" s="6">
        <v>1020149300</v>
      </c>
      <c r="J229" s="6">
        <v>853</v>
      </c>
      <c r="K229" s="40">
        <v>0</v>
      </c>
      <c r="L229" s="40">
        <v>0</v>
      </c>
      <c r="M229" s="40">
        <v>10</v>
      </c>
      <c r="N229" s="40">
        <v>0</v>
      </c>
      <c r="O229" s="40">
        <v>0</v>
      </c>
      <c r="P229" s="62">
        <v>0</v>
      </c>
      <c r="Q229" s="62">
        <v>0</v>
      </c>
      <c r="R229" s="62">
        <v>0</v>
      </c>
      <c r="S229" s="40">
        <f t="shared" si="16"/>
        <v>10</v>
      </c>
    </row>
    <row r="230" spans="1:19" s="41" customFormat="1" ht="12">
      <c r="A230" s="154"/>
      <c r="B230" s="169"/>
      <c r="C230" s="154"/>
      <c r="D230" s="154"/>
      <c r="E230" s="154"/>
      <c r="F230" s="193"/>
      <c r="G230" s="156"/>
      <c r="H230" s="43">
        <v>113</v>
      </c>
      <c r="I230" s="11">
        <v>1020149300</v>
      </c>
      <c r="J230" s="44" t="s">
        <v>278</v>
      </c>
      <c r="K230" s="45">
        <f>K225+K226+K227+K228+K229</f>
        <v>1642.48</v>
      </c>
      <c r="L230" s="45">
        <f aca="true" t="shared" si="18" ref="L230:R230">L225+L226+L227+L228+L229</f>
        <v>1532.7</v>
      </c>
      <c r="M230" s="45">
        <f t="shared" si="18"/>
        <v>1850.5</v>
      </c>
      <c r="N230" s="45">
        <f>N225+N226+N227+N228+N229</f>
        <v>2622.2</v>
      </c>
      <c r="O230" s="45">
        <f t="shared" si="18"/>
        <v>2946.3</v>
      </c>
      <c r="P230" s="63">
        <f t="shared" si="18"/>
        <v>2946.3</v>
      </c>
      <c r="Q230" s="63">
        <f t="shared" si="18"/>
        <v>2946.3</v>
      </c>
      <c r="R230" s="63">
        <f t="shared" si="18"/>
        <v>3185.113</v>
      </c>
      <c r="S230" s="45">
        <f>S225+S226+S227+S228+S229</f>
        <v>19671.893</v>
      </c>
    </row>
    <row r="231" spans="1:19" s="1" customFormat="1" ht="12">
      <c r="A231" s="156"/>
      <c r="B231" s="178" t="s">
        <v>70</v>
      </c>
      <c r="C231" s="156" t="s">
        <v>268</v>
      </c>
      <c r="D231" s="177" t="s">
        <v>264</v>
      </c>
      <c r="E231" s="26" t="s">
        <v>191</v>
      </c>
      <c r="F231" s="156" t="s">
        <v>264</v>
      </c>
      <c r="G231" s="156" t="s">
        <v>264</v>
      </c>
      <c r="H231" s="156" t="s">
        <v>264</v>
      </c>
      <c r="I231" s="156" t="s">
        <v>264</v>
      </c>
      <c r="J231" s="156" t="s">
        <v>264</v>
      </c>
      <c r="K231" s="155">
        <v>15</v>
      </c>
      <c r="L231" s="155">
        <v>3.32</v>
      </c>
      <c r="M231" s="155">
        <v>16</v>
      </c>
      <c r="N231" s="155">
        <v>0</v>
      </c>
      <c r="O231" s="155">
        <v>0</v>
      </c>
      <c r="P231" s="162">
        <v>0</v>
      </c>
      <c r="Q231" s="162">
        <v>16</v>
      </c>
      <c r="R231" s="162">
        <v>16</v>
      </c>
      <c r="S231" s="146" t="s">
        <v>264</v>
      </c>
    </row>
    <row r="232" spans="1:19" s="1" customFormat="1" ht="36">
      <c r="A232" s="156"/>
      <c r="B232" s="178"/>
      <c r="C232" s="156"/>
      <c r="D232" s="177"/>
      <c r="E232" s="27" t="s">
        <v>205</v>
      </c>
      <c r="F232" s="156"/>
      <c r="G232" s="156"/>
      <c r="H232" s="156"/>
      <c r="I232" s="156"/>
      <c r="J232" s="156"/>
      <c r="K232" s="155"/>
      <c r="L232" s="155"/>
      <c r="M232" s="155"/>
      <c r="N232" s="155"/>
      <c r="O232" s="155"/>
      <c r="P232" s="162"/>
      <c r="Q232" s="162"/>
      <c r="R232" s="162"/>
      <c r="S232" s="147"/>
    </row>
    <row r="233" spans="1:19" s="1" customFormat="1" ht="48">
      <c r="A233" s="156"/>
      <c r="B233" s="178"/>
      <c r="C233" s="156"/>
      <c r="D233" s="177"/>
      <c r="E233" s="28" t="s">
        <v>206</v>
      </c>
      <c r="F233" s="156"/>
      <c r="G233" s="156"/>
      <c r="H233" s="156"/>
      <c r="I233" s="156"/>
      <c r="J233" s="156"/>
      <c r="K233" s="155"/>
      <c r="L233" s="155"/>
      <c r="M233" s="155"/>
      <c r="N233" s="155"/>
      <c r="O233" s="155"/>
      <c r="P233" s="162"/>
      <c r="Q233" s="162"/>
      <c r="R233" s="162"/>
      <c r="S233" s="148"/>
    </row>
    <row r="234" spans="1:19" s="1" customFormat="1" ht="36">
      <c r="A234" s="6" t="s">
        <v>71</v>
      </c>
      <c r="B234" s="19" t="s">
        <v>104</v>
      </c>
      <c r="C234" s="30"/>
      <c r="D234" s="6" t="s">
        <v>264</v>
      </c>
      <c r="E234" s="17" t="s">
        <v>264</v>
      </c>
      <c r="F234" s="6" t="s">
        <v>286</v>
      </c>
      <c r="G234" s="6" t="s">
        <v>212</v>
      </c>
      <c r="H234" s="6" t="s">
        <v>264</v>
      </c>
      <c r="I234" s="6" t="s">
        <v>264</v>
      </c>
      <c r="J234" s="6" t="s">
        <v>264</v>
      </c>
      <c r="K234" s="7" t="s">
        <v>264</v>
      </c>
      <c r="L234" s="7" t="s">
        <v>264</v>
      </c>
      <c r="M234" s="7" t="s">
        <v>264</v>
      </c>
      <c r="N234" s="7" t="s">
        <v>264</v>
      </c>
      <c r="O234" s="7" t="s">
        <v>264</v>
      </c>
      <c r="P234" s="55" t="s">
        <v>264</v>
      </c>
      <c r="Q234" s="55" t="s">
        <v>264</v>
      </c>
      <c r="R234" s="55" t="s">
        <v>264</v>
      </c>
      <c r="S234" s="7" t="s">
        <v>264</v>
      </c>
    </row>
    <row r="235" spans="1:19" s="1" customFormat="1" ht="12">
      <c r="A235" s="6"/>
      <c r="B235" s="19" t="s">
        <v>185</v>
      </c>
      <c r="C235" s="6" t="s">
        <v>76</v>
      </c>
      <c r="D235" s="6" t="s">
        <v>264</v>
      </c>
      <c r="E235" s="6" t="s">
        <v>264</v>
      </c>
      <c r="F235" s="6" t="s">
        <v>264</v>
      </c>
      <c r="G235" s="6" t="s">
        <v>212</v>
      </c>
      <c r="H235" s="6" t="s">
        <v>264</v>
      </c>
      <c r="I235" s="6" t="s">
        <v>264</v>
      </c>
      <c r="J235" s="6" t="s">
        <v>264</v>
      </c>
      <c r="K235" s="7" t="s">
        <v>264</v>
      </c>
      <c r="L235" s="7" t="s">
        <v>264</v>
      </c>
      <c r="M235" s="7" t="s">
        <v>264</v>
      </c>
      <c r="N235" s="7" t="s">
        <v>264</v>
      </c>
      <c r="O235" s="7" t="s">
        <v>264</v>
      </c>
      <c r="P235" s="55" t="s">
        <v>264</v>
      </c>
      <c r="Q235" s="55" t="s">
        <v>264</v>
      </c>
      <c r="R235" s="55" t="s">
        <v>264</v>
      </c>
      <c r="S235" s="7" t="s">
        <v>264</v>
      </c>
    </row>
    <row r="236" spans="1:19" s="1" customFormat="1" ht="12">
      <c r="A236" s="156"/>
      <c r="B236" s="178" t="s">
        <v>72</v>
      </c>
      <c r="C236" s="156" t="s">
        <v>268</v>
      </c>
      <c r="D236" s="177" t="s">
        <v>264</v>
      </c>
      <c r="E236" s="26" t="s">
        <v>166</v>
      </c>
      <c r="F236" s="156" t="s">
        <v>264</v>
      </c>
      <c r="G236" s="156" t="s">
        <v>264</v>
      </c>
      <c r="H236" s="156" t="s">
        <v>264</v>
      </c>
      <c r="I236" s="156" t="s">
        <v>264</v>
      </c>
      <c r="J236" s="156" t="s">
        <v>264</v>
      </c>
      <c r="K236" s="155">
        <v>80</v>
      </c>
      <c r="L236" s="155">
        <v>80</v>
      </c>
      <c r="M236" s="155">
        <v>70</v>
      </c>
      <c r="N236" s="155">
        <v>80</v>
      </c>
      <c r="O236" s="155">
        <v>80</v>
      </c>
      <c r="P236" s="162">
        <v>80</v>
      </c>
      <c r="Q236" s="162">
        <v>80</v>
      </c>
      <c r="R236" s="162">
        <v>80</v>
      </c>
      <c r="S236" s="146" t="s">
        <v>264</v>
      </c>
    </row>
    <row r="237" spans="1:19" s="1" customFormat="1" ht="60">
      <c r="A237" s="156"/>
      <c r="B237" s="178"/>
      <c r="C237" s="156"/>
      <c r="D237" s="177"/>
      <c r="E237" s="27" t="s">
        <v>207</v>
      </c>
      <c r="F237" s="156"/>
      <c r="G237" s="156"/>
      <c r="H237" s="156"/>
      <c r="I237" s="156"/>
      <c r="J237" s="156"/>
      <c r="K237" s="155"/>
      <c r="L237" s="155"/>
      <c r="M237" s="155"/>
      <c r="N237" s="155"/>
      <c r="O237" s="155"/>
      <c r="P237" s="162"/>
      <c r="Q237" s="162"/>
      <c r="R237" s="162"/>
      <c r="S237" s="147"/>
    </row>
    <row r="238" spans="1:19" s="1" customFormat="1" ht="48">
      <c r="A238" s="156"/>
      <c r="B238" s="178"/>
      <c r="C238" s="156"/>
      <c r="D238" s="177"/>
      <c r="E238" s="28" t="s">
        <v>208</v>
      </c>
      <c r="F238" s="156"/>
      <c r="G238" s="156"/>
      <c r="H238" s="156"/>
      <c r="I238" s="156"/>
      <c r="J238" s="156"/>
      <c r="K238" s="155"/>
      <c r="L238" s="155"/>
      <c r="M238" s="155"/>
      <c r="N238" s="155"/>
      <c r="O238" s="155"/>
      <c r="P238" s="162"/>
      <c r="Q238" s="162"/>
      <c r="R238" s="162"/>
      <c r="S238" s="148"/>
    </row>
    <row r="239" spans="1:20" s="23" customFormat="1" ht="63.75" customHeight="1">
      <c r="A239" s="11" t="s">
        <v>73</v>
      </c>
      <c r="B239" s="9" t="s">
        <v>284</v>
      </c>
      <c r="C239" s="22"/>
      <c r="D239" s="11">
        <v>0.4</v>
      </c>
      <c r="E239" s="21" t="s">
        <v>264</v>
      </c>
      <c r="F239" s="11" t="s">
        <v>286</v>
      </c>
      <c r="G239" s="11" t="s">
        <v>212</v>
      </c>
      <c r="H239" s="11" t="s">
        <v>264</v>
      </c>
      <c r="I239" s="11" t="s">
        <v>264</v>
      </c>
      <c r="J239" s="11" t="s">
        <v>264</v>
      </c>
      <c r="K239" s="13">
        <v>0</v>
      </c>
      <c r="L239" s="13">
        <f>L244</f>
        <v>14449.95</v>
      </c>
      <c r="M239" s="13">
        <f aca="true" t="shared" si="19" ref="M239:S239">M244</f>
        <v>15535.5</v>
      </c>
      <c r="N239" s="13">
        <f t="shared" si="19"/>
        <v>16900.6</v>
      </c>
      <c r="O239" s="13">
        <f t="shared" si="19"/>
        <v>23371.9</v>
      </c>
      <c r="P239" s="57">
        <f t="shared" si="19"/>
        <v>22848.5</v>
      </c>
      <c r="Q239" s="57">
        <f t="shared" si="19"/>
        <v>22826.3</v>
      </c>
      <c r="R239" s="57">
        <f t="shared" si="19"/>
        <v>54055.65</v>
      </c>
      <c r="S239" s="13">
        <f t="shared" si="19"/>
        <v>169988.40000000002</v>
      </c>
      <c r="T239" s="46"/>
    </row>
    <row r="240" spans="1:19" ht="24">
      <c r="A240" s="6"/>
      <c r="B240" s="19" t="s">
        <v>185</v>
      </c>
      <c r="C240" s="6" t="s">
        <v>266</v>
      </c>
      <c r="D240" s="6" t="s">
        <v>264</v>
      </c>
      <c r="E240" s="15" t="s">
        <v>264</v>
      </c>
      <c r="F240" s="6" t="s">
        <v>264</v>
      </c>
      <c r="G240" s="6" t="s">
        <v>212</v>
      </c>
      <c r="H240" s="24" t="s">
        <v>79</v>
      </c>
      <c r="I240" s="6">
        <v>1020214093</v>
      </c>
      <c r="J240" s="6">
        <v>610</v>
      </c>
      <c r="K240" s="20">
        <v>0</v>
      </c>
      <c r="L240" s="20">
        <f>L239</f>
        <v>14449.95</v>
      </c>
      <c r="M240" s="20">
        <f>M239</f>
        <v>15535.5</v>
      </c>
      <c r="N240" s="20">
        <f>N239</f>
        <v>16900.6</v>
      </c>
      <c r="O240" s="20">
        <f>O245</f>
        <v>23371.9</v>
      </c>
      <c r="P240" s="59">
        <f>P245</f>
        <v>22848.5</v>
      </c>
      <c r="Q240" s="59">
        <f>Q245</f>
        <v>22826.3</v>
      </c>
      <c r="R240" s="59">
        <f>R245</f>
        <v>54055.65</v>
      </c>
      <c r="S240" s="13">
        <f>S239</f>
        <v>169988.40000000002</v>
      </c>
    </row>
    <row r="241" spans="1:19" ht="12">
      <c r="A241" s="152"/>
      <c r="B241" s="167" t="s">
        <v>131</v>
      </c>
      <c r="C241" s="152" t="s">
        <v>268</v>
      </c>
      <c r="D241" s="170" t="s">
        <v>264</v>
      </c>
      <c r="E241" s="15" t="s">
        <v>192</v>
      </c>
      <c r="F241" s="156" t="s">
        <v>264</v>
      </c>
      <c r="G241" s="152" t="s">
        <v>264</v>
      </c>
      <c r="H241" s="152" t="s">
        <v>264</v>
      </c>
      <c r="I241" s="152" t="s">
        <v>264</v>
      </c>
      <c r="J241" s="152" t="s">
        <v>264</v>
      </c>
      <c r="K241" s="152">
        <v>100</v>
      </c>
      <c r="L241" s="152">
        <v>100</v>
      </c>
      <c r="M241" s="152">
        <v>100</v>
      </c>
      <c r="N241" s="152">
        <v>100</v>
      </c>
      <c r="O241" s="152">
        <v>100</v>
      </c>
      <c r="P241" s="163">
        <v>100</v>
      </c>
      <c r="Q241" s="163">
        <v>100</v>
      </c>
      <c r="R241" s="163">
        <v>100</v>
      </c>
      <c r="S241" s="152" t="s">
        <v>264</v>
      </c>
    </row>
    <row r="242" spans="1:19" ht="39.75" customHeight="1">
      <c r="A242" s="153"/>
      <c r="B242" s="168"/>
      <c r="C242" s="153"/>
      <c r="D242" s="171"/>
      <c r="E242" s="16" t="s">
        <v>196</v>
      </c>
      <c r="F242" s="156"/>
      <c r="G242" s="153"/>
      <c r="H242" s="153"/>
      <c r="I242" s="153"/>
      <c r="J242" s="153"/>
      <c r="K242" s="153"/>
      <c r="L242" s="153"/>
      <c r="M242" s="153"/>
      <c r="N242" s="153"/>
      <c r="O242" s="153"/>
      <c r="P242" s="164"/>
      <c r="Q242" s="164"/>
      <c r="R242" s="164"/>
      <c r="S242" s="153"/>
    </row>
    <row r="243" spans="1:19" ht="12">
      <c r="A243" s="154"/>
      <c r="B243" s="169"/>
      <c r="C243" s="154"/>
      <c r="D243" s="172"/>
      <c r="E243" s="17" t="s">
        <v>209</v>
      </c>
      <c r="F243" s="156"/>
      <c r="G243" s="154"/>
      <c r="H243" s="154"/>
      <c r="I243" s="154"/>
      <c r="J243" s="154"/>
      <c r="K243" s="154"/>
      <c r="L243" s="154"/>
      <c r="M243" s="154"/>
      <c r="N243" s="154"/>
      <c r="O243" s="154"/>
      <c r="P243" s="165"/>
      <c r="Q243" s="165"/>
      <c r="R243" s="165"/>
      <c r="S243" s="154"/>
    </row>
    <row r="244" spans="1:19" s="23" customFormat="1" ht="36">
      <c r="A244" s="6" t="s">
        <v>74</v>
      </c>
      <c r="B244" s="19" t="s">
        <v>75</v>
      </c>
      <c r="C244" s="22"/>
      <c r="D244" s="11" t="s">
        <v>264</v>
      </c>
      <c r="E244" s="11" t="s">
        <v>264</v>
      </c>
      <c r="F244" s="11" t="s">
        <v>286</v>
      </c>
      <c r="G244" s="6" t="s">
        <v>212</v>
      </c>
      <c r="H244" s="11" t="s">
        <v>264</v>
      </c>
      <c r="I244" s="11" t="s">
        <v>264</v>
      </c>
      <c r="J244" s="11" t="s">
        <v>264</v>
      </c>
      <c r="K244" s="13">
        <v>0</v>
      </c>
      <c r="L244" s="13">
        <f>L245</f>
        <v>14449.95</v>
      </c>
      <c r="M244" s="13">
        <f>M245</f>
        <v>15535.5</v>
      </c>
      <c r="N244" s="13">
        <f>N245+N246</f>
        <v>16900.6</v>
      </c>
      <c r="O244" s="13">
        <f>O245</f>
        <v>23371.9</v>
      </c>
      <c r="P244" s="57">
        <f>P245</f>
        <v>22848.5</v>
      </c>
      <c r="Q244" s="57">
        <f>Q245</f>
        <v>22826.3</v>
      </c>
      <c r="R244" s="57">
        <f>R245</f>
        <v>54055.65</v>
      </c>
      <c r="S244" s="13">
        <f>S245+S246</f>
        <v>169988.40000000002</v>
      </c>
    </row>
    <row r="245" spans="1:19" s="1" customFormat="1" ht="24">
      <c r="A245" s="6"/>
      <c r="B245" s="19" t="s">
        <v>185</v>
      </c>
      <c r="C245" s="6" t="s">
        <v>266</v>
      </c>
      <c r="D245" s="6" t="s">
        <v>264</v>
      </c>
      <c r="E245" s="6" t="s">
        <v>264</v>
      </c>
      <c r="F245" s="6" t="s">
        <v>264</v>
      </c>
      <c r="G245" s="6" t="s">
        <v>212</v>
      </c>
      <c r="H245" s="24" t="s">
        <v>79</v>
      </c>
      <c r="I245" s="6">
        <v>1020214093</v>
      </c>
      <c r="J245" s="6">
        <v>611</v>
      </c>
      <c r="K245" s="20">
        <v>0</v>
      </c>
      <c r="L245" s="20">
        <v>14449.95</v>
      </c>
      <c r="M245" s="20">
        <v>15535.5</v>
      </c>
      <c r="N245" s="20">
        <v>15428.4</v>
      </c>
      <c r="O245" s="20">
        <v>23371.9</v>
      </c>
      <c r="P245" s="59">
        <v>22848.5</v>
      </c>
      <c r="Q245" s="59">
        <v>22826.3</v>
      </c>
      <c r="R245" s="59">
        <v>54055.65</v>
      </c>
      <c r="S245" s="13">
        <f>SUM(K245:R245)</f>
        <v>168516.2</v>
      </c>
    </row>
    <row r="246" spans="1:19" s="1" customFormat="1" ht="24">
      <c r="A246" s="6"/>
      <c r="B246" s="19" t="s">
        <v>185</v>
      </c>
      <c r="C246" s="6" t="s">
        <v>266</v>
      </c>
      <c r="D246" s="6" t="s">
        <v>264</v>
      </c>
      <c r="E246" s="6" t="s">
        <v>264</v>
      </c>
      <c r="F246" s="6" t="s">
        <v>264</v>
      </c>
      <c r="G246" s="6" t="s">
        <v>212</v>
      </c>
      <c r="H246" s="24" t="s">
        <v>79</v>
      </c>
      <c r="I246" s="6">
        <v>1020214093</v>
      </c>
      <c r="J246" s="6">
        <v>612</v>
      </c>
      <c r="K246" s="20">
        <v>0</v>
      </c>
      <c r="L246" s="20">
        <v>0</v>
      </c>
      <c r="M246" s="20">
        <v>0</v>
      </c>
      <c r="N246" s="20">
        <v>1472.2</v>
      </c>
      <c r="O246" s="20">
        <v>0</v>
      </c>
      <c r="P246" s="59">
        <v>0</v>
      </c>
      <c r="Q246" s="59">
        <v>0</v>
      </c>
      <c r="R246" s="59">
        <v>0</v>
      </c>
      <c r="S246" s="13">
        <f>SUM(K246:R246)</f>
        <v>1472.2</v>
      </c>
    </row>
    <row r="247" spans="1:19" s="35" customFormat="1" ht="12">
      <c r="A247" s="156"/>
      <c r="B247" s="178" t="s">
        <v>176</v>
      </c>
      <c r="C247" s="156" t="s">
        <v>268</v>
      </c>
      <c r="D247" s="177" t="s">
        <v>264</v>
      </c>
      <c r="E247" s="26" t="s">
        <v>166</v>
      </c>
      <c r="F247" s="156" t="s">
        <v>264</v>
      </c>
      <c r="G247" s="156" t="s">
        <v>264</v>
      </c>
      <c r="H247" s="156" t="s">
        <v>264</v>
      </c>
      <c r="I247" s="156" t="s">
        <v>264</v>
      </c>
      <c r="J247" s="156" t="s">
        <v>264</v>
      </c>
      <c r="K247" s="155">
        <v>100</v>
      </c>
      <c r="L247" s="155">
        <v>100</v>
      </c>
      <c r="M247" s="155">
        <v>100</v>
      </c>
      <c r="N247" s="155">
        <v>100</v>
      </c>
      <c r="O247" s="155">
        <v>100</v>
      </c>
      <c r="P247" s="162">
        <v>100</v>
      </c>
      <c r="Q247" s="162">
        <v>100</v>
      </c>
      <c r="R247" s="162">
        <v>100</v>
      </c>
      <c r="S247" s="146" t="s">
        <v>264</v>
      </c>
    </row>
    <row r="248" spans="1:19" s="35" customFormat="1" ht="12">
      <c r="A248" s="156"/>
      <c r="B248" s="178"/>
      <c r="C248" s="156"/>
      <c r="D248" s="177"/>
      <c r="E248" s="27" t="s">
        <v>210</v>
      </c>
      <c r="F248" s="156"/>
      <c r="G248" s="156"/>
      <c r="H248" s="156"/>
      <c r="I248" s="156"/>
      <c r="J248" s="156"/>
      <c r="K248" s="155"/>
      <c r="L248" s="155"/>
      <c r="M248" s="155"/>
      <c r="N248" s="155"/>
      <c r="O248" s="155"/>
      <c r="P248" s="162"/>
      <c r="Q248" s="162"/>
      <c r="R248" s="162"/>
      <c r="S248" s="147"/>
    </row>
    <row r="249" spans="1:20" s="35" customFormat="1" ht="24">
      <c r="A249" s="156"/>
      <c r="B249" s="178"/>
      <c r="C249" s="156"/>
      <c r="D249" s="177"/>
      <c r="E249" s="28" t="s">
        <v>211</v>
      </c>
      <c r="F249" s="156"/>
      <c r="G249" s="156"/>
      <c r="H249" s="156"/>
      <c r="I249" s="156"/>
      <c r="J249" s="156"/>
      <c r="K249" s="155"/>
      <c r="L249" s="155"/>
      <c r="M249" s="155"/>
      <c r="N249" s="155"/>
      <c r="O249" s="155"/>
      <c r="P249" s="162"/>
      <c r="Q249" s="162"/>
      <c r="R249" s="162"/>
      <c r="S249" s="148"/>
      <c r="T249" s="47" t="s">
        <v>259</v>
      </c>
    </row>
    <row r="250" spans="6:11" ht="91.5" customHeight="1" thickBot="1">
      <c r="F250" s="51"/>
      <c r="G250" s="52"/>
      <c r="H250" s="52"/>
      <c r="I250" s="52"/>
      <c r="J250" s="53"/>
      <c r="K250" s="54"/>
    </row>
    <row r="251" ht="12" customHeight="1"/>
  </sheetData>
  <sheetProtection/>
  <mergeCells count="914">
    <mergeCell ref="R164:R166"/>
    <mergeCell ref="R167:R169"/>
    <mergeCell ref="R170:R172"/>
    <mergeCell ref="R140:R142"/>
    <mergeCell ref="R145:R147"/>
    <mergeCell ref="R150:R152"/>
    <mergeCell ref="R153:R155"/>
    <mergeCell ref="R110:R112"/>
    <mergeCell ref="R116:R118"/>
    <mergeCell ref="R173:R175"/>
    <mergeCell ref="R135:R137"/>
    <mergeCell ref="R161:R163"/>
    <mergeCell ref="R185:R187"/>
    <mergeCell ref="R156:R158"/>
    <mergeCell ref="Q140:Q142"/>
    <mergeCell ref="Q185:Q187"/>
    <mergeCell ref="R179:R181"/>
    <mergeCell ref="R182:R184"/>
    <mergeCell ref="R176:R178"/>
    <mergeCell ref="S182:S184"/>
    <mergeCell ref="S176:S178"/>
    <mergeCell ref="S110:S112"/>
    <mergeCell ref="S161:S163"/>
    <mergeCell ref="S124:S126"/>
    <mergeCell ref="S153:S155"/>
    <mergeCell ref="S145:S147"/>
    <mergeCell ref="S164:S166"/>
    <mergeCell ref="S140:S142"/>
    <mergeCell ref="S179:S181"/>
    <mergeCell ref="S173:S175"/>
    <mergeCell ref="S170:S172"/>
    <mergeCell ref="S116:S118"/>
    <mergeCell ref="S135:S137"/>
    <mergeCell ref="S167:S169"/>
    <mergeCell ref="S156:S158"/>
    <mergeCell ref="S150:S152"/>
    <mergeCell ref="Q173:Q175"/>
    <mergeCell ref="Q176:Q178"/>
    <mergeCell ref="Q182:Q184"/>
    <mergeCell ref="Q164:Q166"/>
    <mergeCell ref="Q145:Q147"/>
    <mergeCell ref="Q179:Q181"/>
    <mergeCell ref="Q153:Q155"/>
    <mergeCell ref="Q156:Q158"/>
    <mergeCell ref="Q161:Q163"/>
    <mergeCell ref="Q150:Q152"/>
    <mergeCell ref="Q170:Q172"/>
    <mergeCell ref="Q167:Q169"/>
    <mergeCell ref="S185:S187"/>
    <mergeCell ref="R247:R249"/>
    <mergeCell ref="Q247:Q249"/>
    <mergeCell ref="Q236:Q238"/>
    <mergeCell ref="Q241:Q243"/>
    <mergeCell ref="S194:S196"/>
    <mergeCell ref="S191:S193"/>
    <mergeCell ref="R201:R203"/>
    <mergeCell ref="S247:S249"/>
    <mergeCell ref="S207:S209"/>
    <mergeCell ref="S241:S243"/>
    <mergeCell ref="S231:S233"/>
    <mergeCell ref="S211:S214"/>
    <mergeCell ref="R231:R233"/>
    <mergeCell ref="R241:R243"/>
    <mergeCell ref="S236:S238"/>
    <mergeCell ref="R207:R209"/>
    <mergeCell ref="R211:R214"/>
    <mergeCell ref="S188:S190"/>
    <mergeCell ref="S201:S203"/>
    <mergeCell ref="Q211:Q214"/>
    <mergeCell ref="R236:R238"/>
    <mergeCell ref="R188:R190"/>
    <mergeCell ref="P188:P190"/>
    <mergeCell ref="R191:R193"/>
    <mergeCell ref="P231:P233"/>
    <mergeCell ref="Q194:Q196"/>
    <mergeCell ref="Q231:Q233"/>
    <mergeCell ref="Q188:Q190"/>
    <mergeCell ref="P194:P196"/>
    <mergeCell ref="Q191:Q193"/>
    <mergeCell ref="R194:R196"/>
    <mergeCell ref="L231:L233"/>
    <mergeCell ref="N231:N233"/>
    <mergeCell ref="M211:M214"/>
    <mergeCell ref="N211:N214"/>
    <mergeCell ref="P247:P249"/>
    <mergeCell ref="P241:P243"/>
    <mergeCell ref="P236:P238"/>
    <mergeCell ref="O191:O193"/>
    <mergeCell ref="P191:P193"/>
    <mergeCell ref="O194:O196"/>
    <mergeCell ref="O211:O214"/>
    <mergeCell ref="L207:L209"/>
    <mergeCell ref="Q201:Q203"/>
    <mergeCell ref="Q207:Q209"/>
    <mergeCell ref="O236:O238"/>
    <mergeCell ref="L211:L214"/>
    <mergeCell ref="P185:P187"/>
    <mergeCell ref="O185:O187"/>
    <mergeCell ref="L194:L196"/>
    <mergeCell ref="L191:L193"/>
    <mergeCell ref="L201:L203"/>
    <mergeCell ref="L188:L190"/>
    <mergeCell ref="L185:L187"/>
    <mergeCell ref="P211:P214"/>
    <mergeCell ref="M207:M209"/>
    <mergeCell ref="N207:N209"/>
    <mergeCell ref="O201:O203"/>
    <mergeCell ref="P201:P203"/>
    <mergeCell ref="P207:P209"/>
    <mergeCell ref="O188:O190"/>
    <mergeCell ref="N188:N190"/>
    <mergeCell ref="O207:O209"/>
    <mergeCell ref="M191:M193"/>
    <mergeCell ref="N191:N193"/>
    <mergeCell ref="M185:M187"/>
    <mergeCell ref="N201:N203"/>
    <mergeCell ref="M194:M196"/>
    <mergeCell ref="N194:N196"/>
    <mergeCell ref="L182:L184"/>
    <mergeCell ref="M201:M203"/>
    <mergeCell ref="M188:M190"/>
    <mergeCell ref="N185:N187"/>
    <mergeCell ref="P182:P184"/>
    <mergeCell ref="O182:O184"/>
    <mergeCell ref="N182:N184"/>
    <mergeCell ref="M173:M175"/>
    <mergeCell ref="O176:O178"/>
    <mergeCell ref="M182:M184"/>
    <mergeCell ref="N173:N175"/>
    <mergeCell ref="P173:P175"/>
    <mergeCell ref="P179:P181"/>
    <mergeCell ref="P176:P178"/>
    <mergeCell ref="L179:L181"/>
    <mergeCell ref="L176:L178"/>
    <mergeCell ref="N179:N181"/>
    <mergeCell ref="O173:O175"/>
    <mergeCell ref="L173:L175"/>
    <mergeCell ref="M179:M181"/>
    <mergeCell ref="O179:O181"/>
    <mergeCell ref="N176:N178"/>
    <mergeCell ref="M176:M178"/>
    <mergeCell ref="K179:K181"/>
    <mergeCell ref="P170:P172"/>
    <mergeCell ref="M170:M172"/>
    <mergeCell ref="O161:O163"/>
    <mergeCell ref="L164:L166"/>
    <mergeCell ref="N161:N163"/>
    <mergeCell ref="N164:N166"/>
    <mergeCell ref="P167:P169"/>
    <mergeCell ref="N167:N169"/>
    <mergeCell ref="G170:G172"/>
    <mergeCell ref="K170:K172"/>
    <mergeCell ref="O167:O169"/>
    <mergeCell ref="L167:L169"/>
    <mergeCell ref="K167:K169"/>
    <mergeCell ref="L170:L172"/>
    <mergeCell ref="K176:K178"/>
    <mergeCell ref="M167:M169"/>
    <mergeCell ref="O170:O172"/>
    <mergeCell ref="N170:N172"/>
    <mergeCell ref="F170:F172"/>
    <mergeCell ref="F176:F178"/>
    <mergeCell ref="F173:F175"/>
    <mergeCell ref="K173:K175"/>
    <mergeCell ref="J173:J175"/>
    <mergeCell ref="F167:F169"/>
    <mergeCell ref="J153:J155"/>
    <mergeCell ref="J176:J178"/>
    <mergeCell ref="J179:J181"/>
    <mergeCell ref="H170:H172"/>
    <mergeCell ref="G173:G175"/>
    <mergeCell ref="I170:I172"/>
    <mergeCell ref="G167:G169"/>
    <mergeCell ref="G156:G158"/>
    <mergeCell ref="G161:G163"/>
    <mergeCell ref="G179:G181"/>
    <mergeCell ref="L161:L163"/>
    <mergeCell ref="L156:L158"/>
    <mergeCell ref="K161:K163"/>
    <mergeCell ref="F164:F166"/>
    <mergeCell ref="H156:H158"/>
    <mergeCell ref="J170:J172"/>
    <mergeCell ref="J167:J169"/>
    <mergeCell ref="G164:G166"/>
    <mergeCell ref="H164:H166"/>
    <mergeCell ref="K156:K158"/>
    <mergeCell ref="I167:I169"/>
    <mergeCell ref="H167:H169"/>
    <mergeCell ref="F150:F152"/>
    <mergeCell ref="G150:G152"/>
    <mergeCell ref="G153:G155"/>
    <mergeCell ref="I164:I166"/>
    <mergeCell ref="I156:I158"/>
    <mergeCell ref="I161:I163"/>
    <mergeCell ref="I153:I155"/>
    <mergeCell ref="N156:N158"/>
    <mergeCell ref="P164:P166"/>
    <mergeCell ref="O164:O166"/>
    <mergeCell ref="M164:M166"/>
    <mergeCell ref="P135:P137"/>
    <mergeCell ref="O135:O137"/>
    <mergeCell ref="J161:J163"/>
    <mergeCell ref="M161:M163"/>
    <mergeCell ref="O156:O158"/>
    <mergeCell ref="P161:P163"/>
    <mergeCell ref="H161:H163"/>
    <mergeCell ref="J164:J166"/>
    <mergeCell ref="K164:K166"/>
    <mergeCell ref="J156:J158"/>
    <mergeCell ref="P156:P158"/>
    <mergeCell ref="M156:M158"/>
    <mergeCell ref="A167:A169"/>
    <mergeCell ref="A164:A166"/>
    <mergeCell ref="A161:A163"/>
    <mergeCell ref="B150:B152"/>
    <mergeCell ref="A156:A158"/>
    <mergeCell ref="B156:B158"/>
    <mergeCell ref="A150:A152"/>
    <mergeCell ref="C156:C158"/>
    <mergeCell ref="A153:A155"/>
    <mergeCell ref="B153:B155"/>
    <mergeCell ref="C153:C155"/>
    <mergeCell ref="C173:C175"/>
    <mergeCell ref="B173:B175"/>
    <mergeCell ref="C167:C169"/>
    <mergeCell ref="C164:C166"/>
    <mergeCell ref="A170:A172"/>
    <mergeCell ref="B170:B172"/>
    <mergeCell ref="P140:P142"/>
    <mergeCell ref="Q135:Q137"/>
    <mergeCell ref="I135:I137"/>
    <mergeCell ref="B167:B169"/>
    <mergeCell ref="B164:B166"/>
    <mergeCell ref="B161:B163"/>
    <mergeCell ref="F153:F155"/>
    <mergeCell ref="M153:M155"/>
    <mergeCell ref="O145:O147"/>
    <mergeCell ref="K135:K137"/>
    <mergeCell ref="P145:P147"/>
    <mergeCell ref="O153:O155"/>
    <mergeCell ref="P153:P155"/>
    <mergeCell ref="P150:P152"/>
    <mergeCell ref="O150:O152"/>
    <mergeCell ref="L153:L155"/>
    <mergeCell ref="N153:N155"/>
    <mergeCell ref="N145:N147"/>
    <mergeCell ref="M145:M147"/>
    <mergeCell ref="N150:N152"/>
    <mergeCell ref="L135:L137"/>
    <mergeCell ref="O140:O142"/>
    <mergeCell ref="K140:K142"/>
    <mergeCell ref="L145:L147"/>
    <mergeCell ref="A176:A178"/>
    <mergeCell ref="A179:A181"/>
    <mergeCell ref="B176:B178"/>
    <mergeCell ref="H179:H181"/>
    <mergeCell ref="B135:B137"/>
    <mergeCell ref="B140:B142"/>
    <mergeCell ref="I173:I175"/>
    <mergeCell ref="C176:C178"/>
    <mergeCell ref="F179:F181"/>
    <mergeCell ref="I176:I178"/>
    <mergeCell ref="H176:H178"/>
    <mergeCell ref="G176:G178"/>
    <mergeCell ref="D176:D178"/>
    <mergeCell ref="D179:D181"/>
    <mergeCell ref="H173:H175"/>
    <mergeCell ref="B182:B184"/>
    <mergeCell ref="I179:I181"/>
    <mergeCell ref="G182:G184"/>
    <mergeCell ref="H182:H184"/>
    <mergeCell ref="F182:F184"/>
    <mergeCell ref="B179:B181"/>
    <mergeCell ref="C179:C181"/>
    <mergeCell ref="I182:I184"/>
    <mergeCell ref="D182:D184"/>
    <mergeCell ref="C182:C184"/>
    <mergeCell ref="A182:A184"/>
    <mergeCell ref="A173:A175"/>
    <mergeCell ref="D173:D175"/>
    <mergeCell ref="C188:C190"/>
    <mergeCell ref="C201:C203"/>
    <mergeCell ref="G188:G190"/>
    <mergeCell ref="G194:G196"/>
    <mergeCell ref="B201:B203"/>
    <mergeCell ref="B191:B193"/>
    <mergeCell ref="B194:B196"/>
    <mergeCell ref="F185:F187"/>
    <mergeCell ref="A194:A196"/>
    <mergeCell ref="A201:A203"/>
    <mergeCell ref="C185:C187"/>
    <mergeCell ref="B188:B190"/>
    <mergeCell ref="B185:B187"/>
    <mergeCell ref="A191:A193"/>
    <mergeCell ref="A185:A187"/>
    <mergeCell ref="A188:A190"/>
    <mergeCell ref="A247:A249"/>
    <mergeCell ref="B247:B249"/>
    <mergeCell ref="D247:D249"/>
    <mergeCell ref="A241:A243"/>
    <mergeCell ref="B207:B209"/>
    <mergeCell ref="C231:C233"/>
    <mergeCell ref="B231:B233"/>
    <mergeCell ref="A236:A238"/>
    <mergeCell ref="E217:E230"/>
    <mergeCell ref="D241:D243"/>
    <mergeCell ref="G247:G249"/>
    <mergeCell ref="A217:A230"/>
    <mergeCell ref="B236:B238"/>
    <mergeCell ref="C236:C238"/>
    <mergeCell ref="D236:D238"/>
    <mergeCell ref="D217:D230"/>
    <mergeCell ref="F217:F230"/>
    <mergeCell ref="G217:G230"/>
    <mergeCell ref="A211:A214"/>
    <mergeCell ref="A207:A209"/>
    <mergeCell ref="B217:B230"/>
    <mergeCell ref="C217:C230"/>
    <mergeCell ref="B211:B214"/>
    <mergeCell ref="A231:A233"/>
    <mergeCell ref="C207:C209"/>
    <mergeCell ref="F191:F193"/>
    <mergeCell ref="G191:G193"/>
    <mergeCell ref="C211:C214"/>
    <mergeCell ref="D207:D209"/>
    <mergeCell ref="F207:F209"/>
    <mergeCell ref="G207:G209"/>
    <mergeCell ref="G201:G203"/>
    <mergeCell ref="C191:C193"/>
    <mergeCell ref="D194:D196"/>
    <mergeCell ref="C194:C196"/>
    <mergeCell ref="D211:D214"/>
    <mergeCell ref="F211:F214"/>
    <mergeCell ref="G211:G214"/>
    <mergeCell ref="H236:H238"/>
    <mergeCell ref="B241:B243"/>
    <mergeCell ref="H241:H243"/>
    <mergeCell ref="C241:C243"/>
    <mergeCell ref="G241:G243"/>
    <mergeCell ref="H207:H209"/>
    <mergeCell ref="M247:M249"/>
    <mergeCell ref="J236:J238"/>
    <mergeCell ref="L247:L249"/>
    <mergeCell ref="L241:L243"/>
    <mergeCell ref="K247:K249"/>
    <mergeCell ref="J241:J243"/>
    <mergeCell ref="C247:C249"/>
    <mergeCell ref="O231:O233"/>
    <mergeCell ref="M231:M233"/>
    <mergeCell ref="D231:D233"/>
    <mergeCell ref="N236:N238"/>
    <mergeCell ref="J247:J249"/>
    <mergeCell ref="O241:O243"/>
    <mergeCell ref="K241:K243"/>
    <mergeCell ref="G236:G238"/>
    <mergeCell ref="F241:F243"/>
    <mergeCell ref="F247:F249"/>
    <mergeCell ref="I241:I243"/>
    <mergeCell ref="G231:G233"/>
    <mergeCell ref="F231:F233"/>
    <mergeCell ref="F236:F238"/>
    <mergeCell ref="K231:K233"/>
    <mergeCell ref="O247:O249"/>
    <mergeCell ref="I247:I249"/>
    <mergeCell ref="H247:H249"/>
    <mergeCell ref="K236:K238"/>
    <mergeCell ref="L236:L238"/>
    <mergeCell ref="I236:I238"/>
    <mergeCell ref="N247:N249"/>
    <mergeCell ref="M241:M243"/>
    <mergeCell ref="N241:N243"/>
    <mergeCell ref="M236:M238"/>
    <mergeCell ref="J211:J214"/>
    <mergeCell ref="K211:K214"/>
    <mergeCell ref="I231:I233"/>
    <mergeCell ref="J231:J233"/>
    <mergeCell ref="H231:H233"/>
    <mergeCell ref="I211:I214"/>
    <mergeCell ref="H211:H214"/>
    <mergeCell ref="D201:D203"/>
    <mergeCell ref="F201:F203"/>
    <mergeCell ref="H191:H193"/>
    <mergeCell ref="F188:F190"/>
    <mergeCell ref="J185:J187"/>
    <mergeCell ref="J188:J190"/>
    <mergeCell ref="I191:I193"/>
    <mergeCell ref="I185:I187"/>
    <mergeCell ref="D188:D190"/>
    <mergeCell ref="H188:H190"/>
    <mergeCell ref="H185:H187"/>
    <mergeCell ref="H201:H203"/>
    <mergeCell ref="D185:D187"/>
    <mergeCell ref="H194:H196"/>
    <mergeCell ref="K194:K196"/>
    <mergeCell ref="F194:F196"/>
    <mergeCell ref="I188:I190"/>
    <mergeCell ref="D191:D193"/>
    <mergeCell ref="I201:I203"/>
    <mergeCell ref="G185:G187"/>
    <mergeCell ref="K182:K184"/>
    <mergeCell ref="J201:J203"/>
    <mergeCell ref="J191:J193"/>
    <mergeCell ref="K201:K203"/>
    <mergeCell ref="J194:J196"/>
    <mergeCell ref="K207:K209"/>
    <mergeCell ref="K188:K190"/>
    <mergeCell ref="J182:J184"/>
    <mergeCell ref="K185:K187"/>
    <mergeCell ref="J207:J209"/>
    <mergeCell ref="I207:I209"/>
    <mergeCell ref="K191:K193"/>
    <mergeCell ref="I194:I196"/>
    <mergeCell ref="O46:O48"/>
    <mergeCell ref="K3:S3"/>
    <mergeCell ref="R82:R84"/>
    <mergeCell ref="R79:R81"/>
    <mergeCell ref="K73:K75"/>
    <mergeCell ref="K79:K81"/>
    <mergeCell ref="K70:K72"/>
    <mergeCell ref="K76:K78"/>
    <mergeCell ref="R25:R27"/>
    <mergeCell ref="M25:M27"/>
    <mergeCell ref="L59:L62"/>
    <mergeCell ref="M82:M84"/>
    <mergeCell ref="M79:M81"/>
    <mergeCell ref="L73:L75"/>
    <mergeCell ref="S14:S16"/>
    <mergeCell ref="R14:R16"/>
    <mergeCell ref="S11:S13"/>
    <mergeCell ref="Q11:Q13"/>
    <mergeCell ref="N11:N13"/>
    <mergeCell ref="O11:O13"/>
    <mergeCell ref="S103:S105"/>
    <mergeCell ref="S130:S132"/>
    <mergeCell ref="S127:S129"/>
    <mergeCell ref="R124:R126"/>
    <mergeCell ref="R127:R129"/>
    <mergeCell ref="Q127:Q129"/>
    <mergeCell ref="R130:R132"/>
    <mergeCell ref="Q130:Q132"/>
    <mergeCell ref="O76:O78"/>
    <mergeCell ref="N85:N87"/>
    <mergeCell ref="P103:P105"/>
    <mergeCell ref="R59:R62"/>
    <mergeCell ref="P130:P132"/>
    <mergeCell ref="O130:O132"/>
    <mergeCell ref="P73:P75"/>
    <mergeCell ref="Q73:Q75"/>
    <mergeCell ref="M127:M129"/>
    <mergeCell ref="N130:N132"/>
    <mergeCell ref="P124:P126"/>
    <mergeCell ref="P127:P129"/>
    <mergeCell ref="O127:O129"/>
    <mergeCell ref="M96:M98"/>
    <mergeCell ref="S70:S72"/>
    <mergeCell ref="S76:S78"/>
    <mergeCell ref="S73:S75"/>
    <mergeCell ref="R103:R105"/>
    <mergeCell ref="H85:H87"/>
    <mergeCell ref="J85:J87"/>
    <mergeCell ref="L79:L81"/>
    <mergeCell ref="M91:M93"/>
    <mergeCell ref="N91:N93"/>
    <mergeCell ref="N96:N98"/>
    <mergeCell ref="J79:J81"/>
    <mergeCell ref="J82:J84"/>
    <mergeCell ref="L124:L126"/>
    <mergeCell ref="N103:N105"/>
    <mergeCell ref="N116:N118"/>
    <mergeCell ref="L116:L118"/>
    <mergeCell ref="K110:K112"/>
    <mergeCell ref="J116:J118"/>
    <mergeCell ref="L96:L98"/>
    <mergeCell ref="K82:K84"/>
    <mergeCell ref="I103:I105"/>
    <mergeCell ref="K103:K105"/>
    <mergeCell ref="M103:M105"/>
    <mergeCell ref="H103:H105"/>
    <mergeCell ref="H127:H129"/>
    <mergeCell ref="I110:I112"/>
    <mergeCell ref="H110:H112"/>
    <mergeCell ref="J124:J126"/>
    <mergeCell ref="K124:K126"/>
    <mergeCell ref="J110:J112"/>
    <mergeCell ref="F79:F81"/>
    <mergeCell ref="J88:J90"/>
    <mergeCell ref="H124:H126"/>
    <mergeCell ref="S96:S98"/>
    <mergeCell ref="S91:S93"/>
    <mergeCell ref="S85:S87"/>
    <mergeCell ref="S82:S84"/>
    <mergeCell ref="S88:S90"/>
    <mergeCell ref="S79:S81"/>
    <mergeCell ref="R85:R87"/>
    <mergeCell ref="R88:R90"/>
    <mergeCell ref="K85:K87"/>
    <mergeCell ref="O82:O84"/>
    <mergeCell ref="O85:O87"/>
    <mergeCell ref="M85:M87"/>
    <mergeCell ref="J91:J93"/>
    <mergeCell ref="K91:K93"/>
    <mergeCell ref="L91:L93"/>
    <mergeCell ref="P82:P84"/>
    <mergeCell ref="P85:P87"/>
    <mergeCell ref="J96:J98"/>
    <mergeCell ref="L103:L105"/>
    <mergeCell ref="J103:J105"/>
    <mergeCell ref="A25:A27"/>
    <mergeCell ref="A32:A34"/>
    <mergeCell ref="C32:C34"/>
    <mergeCell ref="B25:B27"/>
    <mergeCell ref="C25:C27"/>
    <mergeCell ref="A43:A45"/>
    <mergeCell ref="A46:A48"/>
    <mergeCell ref="Q124:Q126"/>
    <mergeCell ref="R91:R93"/>
    <mergeCell ref="R73:R75"/>
    <mergeCell ref="R96:R98"/>
    <mergeCell ref="R76:R78"/>
    <mergeCell ref="H82:H84"/>
    <mergeCell ref="I82:I84"/>
    <mergeCell ref="I79:I81"/>
    <mergeCell ref="H79:H81"/>
    <mergeCell ref="I116:I118"/>
    <mergeCell ref="G82:G84"/>
    <mergeCell ref="G79:G81"/>
    <mergeCell ref="J76:J78"/>
    <mergeCell ref="B70:B72"/>
    <mergeCell ref="C70:C72"/>
    <mergeCell ref="C50:C58"/>
    <mergeCell ref="D70:D72"/>
    <mergeCell ref="D50:D58"/>
    <mergeCell ref="J73:J75"/>
    <mergeCell ref="B50:B58"/>
    <mergeCell ref="S65:S67"/>
    <mergeCell ref="L32:L34"/>
    <mergeCell ref="S43:S45"/>
    <mergeCell ref="S32:S34"/>
    <mergeCell ref="S59:S62"/>
    <mergeCell ref="L65:L67"/>
    <mergeCell ref="S46:S48"/>
    <mergeCell ref="M59:M62"/>
    <mergeCell ref="O43:O45"/>
    <mergeCell ref="N43:N45"/>
    <mergeCell ref="R46:R48"/>
    <mergeCell ref="O59:O62"/>
    <mergeCell ref="P59:P62"/>
    <mergeCell ref="N46:N48"/>
    <mergeCell ref="E36:E42"/>
    <mergeCell ref="D36:D42"/>
    <mergeCell ref="D46:D48"/>
    <mergeCell ref="D59:D62"/>
    <mergeCell ref="B46:B48"/>
    <mergeCell ref="B36:B42"/>
    <mergeCell ref="B43:B45"/>
    <mergeCell ref="D43:D45"/>
    <mergeCell ref="C43:C45"/>
    <mergeCell ref="O1:S1"/>
    <mergeCell ref="P46:P48"/>
    <mergeCell ref="O14:O16"/>
    <mergeCell ref="R32:R34"/>
    <mergeCell ref="Q17:Q19"/>
    <mergeCell ref="Q70:Q72"/>
    <mergeCell ref="P70:P72"/>
    <mergeCell ref="R65:R67"/>
    <mergeCell ref="R70:R72"/>
    <mergeCell ref="R11:R13"/>
    <mergeCell ref="R17:R19"/>
    <mergeCell ref="Q43:Q45"/>
    <mergeCell ref="Q46:Q48"/>
    <mergeCell ref="P43:P45"/>
    <mergeCell ref="S17:S19"/>
    <mergeCell ref="S25:S27"/>
    <mergeCell ref="Q32:Q34"/>
    <mergeCell ref="P17:P19"/>
    <mergeCell ref="A2:S2"/>
    <mergeCell ref="M65:M67"/>
    <mergeCell ref="N17:N19"/>
    <mergeCell ref="O17:O19"/>
    <mergeCell ref="R43:R45"/>
    <mergeCell ref="G43:G45"/>
    <mergeCell ref="B65:B67"/>
    <mergeCell ref="C65:C67"/>
    <mergeCell ref="A3:A4"/>
    <mergeCell ref="B3:B4"/>
    <mergeCell ref="C124:C126"/>
    <mergeCell ref="C135:C137"/>
    <mergeCell ref="D124:D126"/>
    <mergeCell ref="D130:D132"/>
    <mergeCell ref="F127:F129"/>
    <mergeCell ref="J130:J132"/>
    <mergeCell ref="A130:A132"/>
    <mergeCell ref="B130:B132"/>
    <mergeCell ref="C130:C132"/>
    <mergeCell ref="C150:C152"/>
    <mergeCell ref="G140:G142"/>
    <mergeCell ref="G145:G147"/>
    <mergeCell ref="H140:H142"/>
    <mergeCell ref="G127:G129"/>
    <mergeCell ref="G130:G132"/>
    <mergeCell ref="H135:H137"/>
    <mergeCell ref="I145:I147"/>
    <mergeCell ref="I124:I126"/>
    <mergeCell ref="I127:I129"/>
    <mergeCell ref="H145:H147"/>
    <mergeCell ref="G135:G137"/>
    <mergeCell ref="D127:D129"/>
    <mergeCell ref="D140:D142"/>
    <mergeCell ref="C145:C147"/>
    <mergeCell ref="C140:C142"/>
    <mergeCell ref="D145:D147"/>
    <mergeCell ref="D135:D137"/>
    <mergeCell ref="D170:D172"/>
    <mergeCell ref="D150:D152"/>
    <mergeCell ref="C127:C129"/>
    <mergeCell ref="D153:D155"/>
    <mergeCell ref="F130:F132"/>
    <mergeCell ref="D164:D166"/>
    <mergeCell ref="C170:C172"/>
    <mergeCell ref="D161:D163"/>
    <mergeCell ref="D167:D169"/>
    <mergeCell ref="C161:C163"/>
    <mergeCell ref="F161:F163"/>
    <mergeCell ref="F140:F142"/>
    <mergeCell ref="B116:B118"/>
    <mergeCell ref="A135:A137"/>
    <mergeCell ref="A145:A147"/>
    <mergeCell ref="A140:A142"/>
    <mergeCell ref="B145:B147"/>
    <mergeCell ref="A116:A118"/>
    <mergeCell ref="D156:D158"/>
    <mergeCell ref="F156:F158"/>
    <mergeCell ref="A96:A98"/>
    <mergeCell ref="B96:B98"/>
    <mergeCell ref="B110:B112"/>
    <mergeCell ref="A110:A112"/>
    <mergeCell ref="A127:A129"/>
    <mergeCell ref="B127:B129"/>
    <mergeCell ref="B124:B126"/>
    <mergeCell ref="A124:A126"/>
    <mergeCell ref="B103:B105"/>
    <mergeCell ref="A103:A105"/>
    <mergeCell ref="C85:C87"/>
    <mergeCell ref="D85:D87"/>
    <mergeCell ref="D79:D81"/>
    <mergeCell ref="A82:A84"/>
    <mergeCell ref="B82:B84"/>
    <mergeCell ref="C82:C84"/>
    <mergeCell ref="A79:A81"/>
    <mergeCell ref="B79:B81"/>
    <mergeCell ref="D88:D90"/>
    <mergeCell ref="B85:B87"/>
    <mergeCell ref="I88:I90"/>
    <mergeCell ref="I91:I93"/>
    <mergeCell ref="A88:A90"/>
    <mergeCell ref="B88:B90"/>
    <mergeCell ref="A91:A93"/>
    <mergeCell ref="B91:B93"/>
    <mergeCell ref="I85:I87"/>
    <mergeCell ref="A85:A87"/>
    <mergeCell ref="D82:D84"/>
    <mergeCell ref="G85:G87"/>
    <mergeCell ref="F82:F84"/>
    <mergeCell ref="I59:I62"/>
    <mergeCell ref="D103:D105"/>
    <mergeCell ref="D91:D93"/>
    <mergeCell ref="F91:F93"/>
    <mergeCell ref="I96:I98"/>
    <mergeCell ref="F70:F72"/>
    <mergeCell ref="D96:D98"/>
    <mergeCell ref="C103:C105"/>
    <mergeCell ref="C110:C112"/>
    <mergeCell ref="D116:D118"/>
    <mergeCell ref="C116:C118"/>
    <mergeCell ref="G88:G90"/>
    <mergeCell ref="H88:H90"/>
    <mergeCell ref="G91:G93"/>
    <mergeCell ref="G110:G112"/>
    <mergeCell ref="H116:H118"/>
    <mergeCell ref="D110:D112"/>
    <mergeCell ref="F73:F75"/>
    <mergeCell ref="D73:D75"/>
    <mergeCell ref="C88:C90"/>
    <mergeCell ref="C91:C93"/>
    <mergeCell ref="H91:H93"/>
    <mergeCell ref="G96:G98"/>
    <mergeCell ref="F88:F90"/>
    <mergeCell ref="H96:H98"/>
    <mergeCell ref="C96:C98"/>
    <mergeCell ref="F85:F87"/>
    <mergeCell ref="F36:F42"/>
    <mergeCell ref="F11:F13"/>
    <mergeCell ref="G70:G72"/>
    <mergeCell ref="H70:H72"/>
    <mergeCell ref="I76:I78"/>
    <mergeCell ref="D76:D78"/>
    <mergeCell ref="G73:G75"/>
    <mergeCell ref="F76:F78"/>
    <mergeCell ref="H73:H75"/>
    <mergeCell ref="H76:H78"/>
    <mergeCell ref="B14:B16"/>
    <mergeCell ref="C3:C4"/>
    <mergeCell ref="D3:D4"/>
    <mergeCell ref="E3:E4"/>
    <mergeCell ref="D32:D34"/>
    <mergeCell ref="F14:F16"/>
    <mergeCell ref="B32:B34"/>
    <mergeCell ref="F32:F34"/>
    <mergeCell ref="J25:J27"/>
    <mergeCell ref="A11:A13"/>
    <mergeCell ref="B11:B13"/>
    <mergeCell ref="C11:C13"/>
    <mergeCell ref="D11:D13"/>
    <mergeCell ref="D17:D19"/>
    <mergeCell ref="B17:B19"/>
    <mergeCell ref="D14:D16"/>
    <mergeCell ref="C14:C16"/>
    <mergeCell ref="A14:A16"/>
    <mergeCell ref="J70:J72"/>
    <mergeCell ref="A36:A42"/>
    <mergeCell ref="A17:A19"/>
    <mergeCell ref="C17:C19"/>
    <mergeCell ref="D25:D27"/>
    <mergeCell ref="F25:F27"/>
    <mergeCell ref="J65:J67"/>
    <mergeCell ref="C36:C42"/>
    <mergeCell ref="J17:J19"/>
    <mergeCell ref="J32:J34"/>
    <mergeCell ref="I17:I19"/>
    <mergeCell ref="G32:G34"/>
    <mergeCell ref="I70:I72"/>
    <mergeCell ref="G76:G78"/>
    <mergeCell ref="I73:I75"/>
    <mergeCell ref="G65:G67"/>
    <mergeCell ref="I65:I67"/>
    <mergeCell ref="G50:G58"/>
    <mergeCell ref="C46:C48"/>
    <mergeCell ref="F3:F4"/>
    <mergeCell ref="G3:G4"/>
    <mergeCell ref="J43:J45"/>
    <mergeCell ref="H14:H16"/>
    <mergeCell ref="H11:H13"/>
    <mergeCell ref="I11:I13"/>
    <mergeCell ref="G11:G13"/>
    <mergeCell ref="I25:I27"/>
    <mergeCell ref="I32:I34"/>
    <mergeCell ref="I14:I16"/>
    <mergeCell ref="G46:G48"/>
    <mergeCell ref="G36:G42"/>
    <mergeCell ref="H32:H34"/>
    <mergeCell ref="H43:H45"/>
    <mergeCell ref="J11:J13"/>
    <mergeCell ref="G14:G16"/>
    <mergeCell ref="G17:G19"/>
    <mergeCell ref="J14:J16"/>
    <mergeCell ref="H17:H19"/>
    <mergeCell ref="Q25:Q27"/>
    <mergeCell ref="L43:L45"/>
    <mergeCell ref="K32:K34"/>
    <mergeCell ref="N14:N16"/>
    <mergeCell ref="Q14:Q16"/>
    <mergeCell ref="P14:P16"/>
    <mergeCell ref="L25:L27"/>
    <mergeCell ref="M43:M45"/>
    <mergeCell ref="L17:L19"/>
    <mergeCell ref="K25:K27"/>
    <mergeCell ref="K17:K19"/>
    <mergeCell ref="M17:M19"/>
    <mergeCell ref="H3:J3"/>
    <mergeCell ref="F43:F45"/>
    <mergeCell ref="F17:F19"/>
    <mergeCell ref="I43:I45"/>
    <mergeCell ref="G25:G27"/>
    <mergeCell ref="H25:H27"/>
    <mergeCell ref="N32:N34"/>
    <mergeCell ref="O32:O34"/>
    <mergeCell ref="O25:O27"/>
    <mergeCell ref="M32:M34"/>
    <mergeCell ref="N25:N27"/>
    <mergeCell ref="P11:P13"/>
    <mergeCell ref="P32:P34"/>
    <mergeCell ref="P25:P27"/>
    <mergeCell ref="M14:M16"/>
    <mergeCell ref="L11:L13"/>
    <mergeCell ref="L14:L16"/>
    <mergeCell ref="M11:M13"/>
    <mergeCell ref="K88:K90"/>
    <mergeCell ref="K43:K45"/>
    <mergeCell ref="M46:M48"/>
    <mergeCell ref="L46:L48"/>
    <mergeCell ref="K46:K48"/>
    <mergeCell ref="L88:L90"/>
    <mergeCell ref="K14:K16"/>
    <mergeCell ref="N59:N62"/>
    <mergeCell ref="N88:N90"/>
    <mergeCell ref="M88:M90"/>
    <mergeCell ref="K11:K13"/>
    <mergeCell ref="N65:N67"/>
    <mergeCell ref="O70:O72"/>
    <mergeCell ref="N79:N81"/>
    <mergeCell ref="M76:M78"/>
    <mergeCell ref="M73:M75"/>
    <mergeCell ref="K65:K67"/>
    <mergeCell ref="O65:O67"/>
    <mergeCell ref="L82:L84"/>
    <mergeCell ref="Q85:Q87"/>
    <mergeCell ref="L85:L87"/>
    <mergeCell ref="O79:O81"/>
    <mergeCell ref="L76:L78"/>
    <mergeCell ref="N82:N84"/>
    <mergeCell ref="P76:P78"/>
    <mergeCell ref="Q79:Q81"/>
    <mergeCell ref="M70:M72"/>
    <mergeCell ref="Q65:Q67"/>
    <mergeCell ref="O73:O75"/>
    <mergeCell ref="Q82:Q84"/>
    <mergeCell ref="N73:N75"/>
    <mergeCell ref="L70:L72"/>
    <mergeCell ref="P79:P81"/>
    <mergeCell ref="N70:N72"/>
    <mergeCell ref="N76:N78"/>
    <mergeCell ref="Q76:Q78"/>
    <mergeCell ref="P65:P67"/>
    <mergeCell ref="J46:J48"/>
    <mergeCell ref="E50:E58"/>
    <mergeCell ref="I46:I48"/>
    <mergeCell ref="F50:F58"/>
    <mergeCell ref="F46:F48"/>
    <mergeCell ref="J59:J62"/>
    <mergeCell ref="H46:H48"/>
    <mergeCell ref="A59:A62"/>
    <mergeCell ref="G59:G62"/>
    <mergeCell ref="F65:F67"/>
    <mergeCell ref="F59:F62"/>
    <mergeCell ref="H65:H67"/>
    <mergeCell ref="H59:H62"/>
    <mergeCell ref="D65:D67"/>
    <mergeCell ref="B59:B62"/>
    <mergeCell ref="C59:C62"/>
    <mergeCell ref="Q59:Q62"/>
    <mergeCell ref="K59:K62"/>
    <mergeCell ref="A50:A58"/>
    <mergeCell ref="C79:C81"/>
    <mergeCell ref="A70:A72"/>
    <mergeCell ref="A65:A67"/>
    <mergeCell ref="A73:A75"/>
    <mergeCell ref="A76:A78"/>
    <mergeCell ref="B76:B78"/>
    <mergeCell ref="B73:B75"/>
    <mergeCell ref="C76:C78"/>
    <mergeCell ref="C73:C75"/>
    <mergeCell ref="Q103:Q105"/>
    <mergeCell ref="Q116:Q118"/>
    <mergeCell ref="Q88:Q90"/>
    <mergeCell ref="O88:O90"/>
    <mergeCell ref="O91:O93"/>
    <mergeCell ref="Q91:Q93"/>
    <mergeCell ref="Q110:Q112"/>
    <mergeCell ref="P110:P112"/>
    <mergeCell ref="P88:P90"/>
    <mergeCell ref="P91:P93"/>
    <mergeCell ref="Q96:Q98"/>
    <mergeCell ref="P96:P98"/>
    <mergeCell ref="O96:O98"/>
    <mergeCell ref="O103:O105"/>
    <mergeCell ref="P116:P118"/>
    <mergeCell ref="O116:O118"/>
    <mergeCell ref="M116:M118"/>
    <mergeCell ref="K153:K155"/>
    <mergeCell ref="K130:K132"/>
    <mergeCell ref="J150:J152"/>
    <mergeCell ref="K150:K152"/>
    <mergeCell ref="J140:J142"/>
    <mergeCell ref="J135:J137"/>
    <mergeCell ref="J145:J147"/>
    <mergeCell ref="H150:H152"/>
    <mergeCell ref="H153:H155"/>
    <mergeCell ref="I150:I152"/>
    <mergeCell ref="L130:L132"/>
    <mergeCell ref="F145:F147"/>
    <mergeCell ref="L110:L112"/>
    <mergeCell ref="G116:G118"/>
    <mergeCell ref="L150:L152"/>
    <mergeCell ref="F116:F118"/>
    <mergeCell ref="F135:F137"/>
    <mergeCell ref="M140:M142"/>
    <mergeCell ref="I140:I142"/>
    <mergeCell ref="M135:M137"/>
    <mergeCell ref="M130:M132"/>
    <mergeCell ref="J127:J129"/>
    <mergeCell ref="N127:N129"/>
    <mergeCell ref="L127:L129"/>
    <mergeCell ref="L140:L142"/>
    <mergeCell ref="N140:N142"/>
    <mergeCell ref="K127:K129"/>
    <mergeCell ref="M150:M152"/>
    <mergeCell ref="K145:K147"/>
    <mergeCell ref="N135:N137"/>
    <mergeCell ref="H130:H132"/>
    <mergeCell ref="I130:I132"/>
    <mergeCell ref="F96:F98"/>
    <mergeCell ref="F110:F112"/>
    <mergeCell ref="K96:K98"/>
    <mergeCell ref="F103:F105"/>
    <mergeCell ref="G103:G105"/>
    <mergeCell ref="M110:M112"/>
    <mergeCell ref="N110:N112"/>
    <mergeCell ref="N124:N126"/>
    <mergeCell ref="O124:O126"/>
    <mergeCell ref="M124:M126"/>
    <mergeCell ref="F124:F126"/>
    <mergeCell ref="G124:G126"/>
    <mergeCell ref="K116:K118"/>
    <mergeCell ref="O110:O112"/>
  </mergeCells>
  <printOptions horizontalCentered="1" verticalCentered="1"/>
  <pageMargins left="0" right="0" top="0" bottom="0" header="0.11811023622047245" footer="0.11811023622047245"/>
  <pageSetup firstPageNumber="6" useFirstPageNumber="1" horizontalDpi="600" verticalDpi="600" orientation="landscape" paperSize="9" scale="57" r:id="rId1"/>
  <headerFooter alignWithMargins="0">
    <oddHeader>&amp;C&amp;P</oddHeader>
  </headerFooter>
  <rowBreaks count="9" manualBreakCount="9">
    <brk id="27" max="18" man="1"/>
    <brk id="62" max="18" man="1"/>
    <brk id="81" max="18" man="1"/>
    <brk id="98" max="18" man="1"/>
    <brk id="123" max="18" man="1"/>
    <brk id="152" max="18" man="1"/>
    <brk id="187" max="18" man="1"/>
    <brk id="203" max="18" man="1"/>
    <brk id="23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70"/>
  <sheetViews>
    <sheetView tabSelected="1" view="pageBreakPreview" zoomScale="90" zoomScaleSheetLayoutView="90" zoomScalePageLayoutView="0" workbookViewId="0" topLeftCell="A1">
      <selection activeCell="B6" sqref="B6"/>
    </sheetView>
  </sheetViews>
  <sheetFormatPr defaultColWidth="9.00390625" defaultRowHeight="12.75"/>
  <cols>
    <col min="1" max="1" width="7.125" style="112" customWidth="1"/>
    <col min="2" max="2" width="40.125" style="113" customWidth="1"/>
    <col min="3" max="3" width="11.00390625" style="79" customWidth="1"/>
    <col min="4" max="4" width="10.00390625" style="114" customWidth="1"/>
    <col min="5" max="5" width="38.00390625" style="79" customWidth="1"/>
    <col min="6" max="6" width="9.625" style="112" customWidth="1"/>
    <col min="7" max="7" width="15.25390625" style="114" customWidth="1"/>
    <col min="8" max="8" width="6.875" style="114" customWidth="1"/>
    <col min="9" max="9" width="12.75390625" style="114" customWidth="1"/>
    <col min="10" max="10" width="10.00390625" style="79" customWidth="1"/>
    <col min="11" max="15" width="10.875" style="79" customWidth="1"/>
    <col min="16" max="21" width="10.875" style="79" bestFit="1" customWidth="1"/>
    <col min="22" max="22" width="10.375" style="79" customWidth="1"/>
    <col min="23" max="23" width="12.625" style="79" customWidth="1"/>
    <col min="24" max="24" width="26.875" style="68" customWidth="1"/>
    <col min="25" max="16384" width="9.125" style="68" customWidth="1"/>
  </cols>
  <sheetData>
    <row r="1" spans="2:23" s="65" customFormat="1" ht="68.25" customHeight="1">
      <c r="B1" s="66"/>
      <c r="C1" s="66"/>
      <c r="D1" s="66"/>
      <c r="E1" s="135"/>
      <c r="F1" s="135"/>
      <c r="G1" s="66"/>
      <c r="H1" s="66"/>
      <c r="I1" s="66"/>
      <c r="J1" s="66"/>
      <c r="K1" s="66"/>
      <c r="L1" s="66"/>
      <c r="M1" s="135"/>
      <c r="N1" s="135"/>
      <c r="O1" s="261" t="s">
        <v>370</v>
      </c>
      <c r="P1" s="261"/>
      <c r="Q1" s="261"/>
      <c r="R1" s="261"/>
      <c r="S1" s="261"/>
      <c r="T1" s="261"/>
      <c r="U1" s="261"/>
      <c r="V1" s="261"/>
      <c r="W1" s="261"/>
    </row>
    <row r="2" spans="1:23" s="67" customFormat="1" ht="39.75" customHeight="1">
      <c r="A2" s="262" t="s">
        <v>290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1:23" ht="36.75" customHeight="1">
      <c r="A3" s="206" t="s">
        <v>424</v>
      </c>
      <c r="B3" s="201" t="s">
        <v>133</v>
      </c>
      <c r="C3" s="201" t="s">
        <v>134</v>
      </c>
      <c r="D3" s="201" t="s">
        <v>135</v>
      </c>
      <c r="E3" s="201" t="s">
        <v>136</v>
      </c>
      <c r="F3" s="201" t="s">
        <v>137</v>
      </c>
      <c r="G3" s="201" t="s">
        <v>138</v>
      </c>
      <c r="H3" s="258" t="s">
        <v>139</v>
      </c>
      <c r="I3" s="259"/>
      <c r="J3" s="260"/>
      <c r="K3" s="258" t="s">
        <v>140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</row>
    <row r="4" spans="1:23" ht="48">
      <c r="A4" s="213"/>
      <c r="B4" s="203"/>
      <c r="C4" s="203"/>
      <c r="D4" s="203"/>
      <c r="E4" s="203"/>
      <c r="F4" s="203"/>
      <c r="G4" s="203"/>
      <c r="H4" s="131" t="s">
        <v>141</v>
      </c>
      <c r="I4" s="131" t="s">
        <v>142</v>
      </c>
      <c r="J4" s="131" t="s">
        <v>143</v>
      </c>
      <c r="K4" s="69">
        <v>2014</v>
      </c>
      <c r="L4" s="69">
        <v>2015</v>
      </c>
      <c r="M4" s="69">
        <v>2016</v>
      </c>
      <c r="N4" s="69">
        <v>2017</v>
      </c>
      <c r="O4" s="69">
        <v>2018</v>
      </c>
      <c r="P4" s="69">
        <v>2019</v>
      </c>
      <c r="Q4" s="69">
        <v>2020</v>
      </c>
      <c r="R4" s="69">
        <v>2021</v>
      </c>
      <c r="S4" s="69">
        <v>2022</v>
      </c>
      <c r="T4" s="69">
        <v>2023</v>
      </c>
      <c r="U4" s="69">
        <v>2024</v>
      </c>
      <c r="V4" s="69">
        <v>2025</v>
      </c>
      <c r="W4" s="69" t="s">
        <v>144</v>
      </c>
    </row>
    <row r="5" spans="1:23" s="70" customFormat="1" ht="12">
      <c r="A5" s="131" t="s">
        <v>145</v>
      </c>
      <c r="B5" s="131" t="s">
        <v>146</v>
      </c>
      <c r="C5" s="131" t="s">
        <v>147</v>
      </c>
      <c r="D5" s="131" t="s">
        <v>148</v>
      </c>
      <c r="E5" s="131" t="s">
        <v>149</v>
      </c>
      <c r="F5" s="131" t="s">
        <v>150</v>
      </c>
      <c r="G5" s="131" t="s">
        <v>151</v>
      </c>
      <c r="H5" s="131" t="s">
        <v>152</v>
      </c>
      <c r="I5" s="131" t="s">
        <v>153</v>
      </c>
      <c r="J5" s="131" t="s">
        <v>154</v>
      </c>
      <c r="K5" s="69" t="s">
        <v>155</v>
      </c>
      <c r="L5" s="69" t="s">
        <v>156</v>
      </c>
      <c r="M5" s="69" t="s">
        <v>157</v>
      </c>
      <c r="N5" s="69" t="s">
        <v>158</v>
      </c>
      <c r="O5" s="69" t="s">
        <v>159</v>
      </c>
      <c r="P5" s="69" t="s">
        <v>160</v>
      </c>
      <c r="Q5" s="69" t="s">
        <v>261</v>
      </c>
      <c r="R5" s="69" t="s">
        <v>262</v>
      </c>
      <c r="S5" s="69" t="s">
        <v>285</v>
      </c>
      <c r="T5" s="69" t="s">
        <v>296</v>
      </c>
      <c r="U5" s="69" t="s">
        <v>297</v>
      </c>
      <c r="V5" s="69" t="s">
        <v>372</v>
      </c>
      <c r="W5" s="69" t="s">
        <v>373</v>
      </c>
    </row>
    <row r="6" spans="1:23" ht="100.5" customHeight="1">
      <c r="A6" s="131" t="s">
        <v>263</v>
      </c>
      <c r="B6" s="71" t="s">
        <v>425</v>
      </c>
      <c r="C6" s="131"/>
      <c r="D6" s="131" t="s">
        <v>264</v>
      </c>
      <c r="E6" s="131" t="s">
        <v>264</v>
      </c>
      <c r="F6" s="131" t="s">
        <v>378</v>
      </c>
      <c r="G6" s="131" t="s">
        <v>177</v>
      </c>
      <c r="H6" s="131" t="s">
        <v>264</v>
      </c>
      <c r="I6" s="131" t="s">
        <v>264</v>
      </c>
      <c r="J6" s="131" t="s">
        <v>264</v>
      </c>
      <c r="K6" s="69" t="s">
        <v>264</v>
      </c>
      <c r="L6" s="69" t="s">
        <v>264</v>
      </c>
      <c r="M6" s="69" t="s">
        <v>264</v>
      </c>
      <c r="N6" s="69" t="s">
        <v>264</v>
      </c>
      <c r="O6" s="69" t="s">
        <v>264</v>
      </c>
      <c r="P6" s="69" t="s">
        <v>264</v>
      </c>
      <c r="Q6" s="69" t="s">
        <v>264</v>
      </c>
      <c r="R6" s="69" t="s">
        <v>264</v>
      </c>
      <c r="S6" s="69" t="s">
        <v>264</v>
      </c>
      <c r="T6" s="69" t="s">
        <v>264</v>
      </c>
      <c r="U6" s="69" t="s">
        <v>264</v>
      </c>
      <c r="V6" s="131" t="s">
        <v>264</v>
      </c>
      <c r="W6" s="69" t="s">
        <v>264</v>
      </c>
    </row>
    <row r="7" spans="1:23" s="65" customFormat="1" ht="12.75">
      <c r="A7" s="72"/>
      <c r="B7" s="73" t="s">
        <v>27</v>
      </c>
      <c r="C7" s="74" t="s">
        <v>266</v>
      </c>
      <c r="D7" s="74" t="s">
        <v>264</v>
      </c>
      <c r="E7" s="74" t="s">
        <v>264</v>
      </c>
      <c r="F7" s="74" t="s">
        <v>264</v>
      </c>
      <c r="G7" s="74" t="s">
        <v>212</v>
      </c>
      <c r="H7" s="74" t="s">
        <v>264</v>
      </c>
      <c r="I7" s="74" t="s">
        <v>264</v>
      </c>
      <c r="J7" s="74" t="s">
        <v>264</v>
      </c>
      <c r="K7" s="75">
        <f>K8+K9</f>
        <v>372204.10000000003</v>
      </c>
      <c r="L7" s="75">
        <f>L8+L9</f>
        <v>235542.94999999998</v>
      </c>
      <c r="M7" s="75">
        <f>M8+M9</f>
        <v>127847.76999999999</v>
      </c>
      <c r="N7" s="75">
        <f>N8+N9</f>
        <v>151652</v>
      </c>
      <c r="O7" s="75">
        <f>O8+O9+O10</f>
        <v>195056.7</v>
      </c>
      <c r="P7" s="75">
        <f>P21+P222</f>
        <v>276169.85000000003</v>
      </c>
      <c r="Q7" s="75">
        <f aca="true" t="shared" si="0" ref="Q7:W7">Q8+Q9+Q10</f>
        <v>303491.2</v>
      </c>
      <c r="R7" s="75">
        <f t="shared" si="0"/>
        <v>261517.3</v>
      </c>
      <c r="S7" s="75">
        <f t="shared" si="0"/>
        <v>219608.13999999998</v>
      </c>
      <c r="T7" s="75">
        <f t="shared" si="0"/>
        <v>147235.2</v>
      </c>
      <c r="U7" s="75">
        <f t="shared" si="0"/>
        <v>150194.2</v>
      </c>
      <c r="V7" s="75">
        <f t="shared" si="0"/>
        <v>174190.3</v>
      </c>
      <c r="W7" s="75">
        <f t="shared" si="0"/>
        <v>2614709.71</v>
      </c>
    </row>
    <row r="8" spans="1:23" s="78" customFormat="1" ht="12">
      <c r="A8" s="76"/>
      <c r="B8" s="71" t="s">
        <v>185</v>
      </c>
      <c r="C8" s="76" t="s">
        <v>266</v>
      </c>
      <c r="D8" s="76" t="s">
        <v>264</v>
      </c>
      <c r="E8" s="76" t="s">
        <v>264</v>
      </c>
      <c r="F8" s="76" t="s">
        <v>264</v>
      </c>
      <c r="G8" s="76" t="s">
        <v>212</v>
      </c>
      <c r="H8" s="76" t="s">
        <v>264</v>
      </c>
      <c r="I8" s="76" t="s">
        <v>264</v>
      </c>
      <c r="J8" s="76" t="s">
        <v>264</v>
      </c>
      <c r="K8" s="77">
        <f>K21+K222</f>
        <v>372204.10000000003</v>
      </c>
      <c r="L8" s="77">
        <f>L21+L222</f>
        <v>235542.94999999998</v>
      </c>
      <c r="M8" s="77">
        <f>M21+M222</f>
        <v>127847.76999999999</v>
      </c>
      <c r="N8" s="77">
        <f>N21+N222</f>
        <v>151652</v>
      </c>
      <c r="O8" s="77">
        <f>O22+O222</f>
        <v>194936.44</v>
      </c>
      <c r="P8" s="77">
        <f>P7</f>
        <v>276169.85000000003</v>
      </c>
      <c r="Q8" s="77">
        <f>Q21+Q222</f>
        <v>303491.2</v>
      </c>
      <c r="R8" s="77">
        <f>R21+R222</f>
        <v>261517.3</v>
      </c>
      <c r="S8" s="77">
        <f>S22+S223</f>
        <v>196136.87</v>
      </c>
      <c r="T8" s="77">
        <f>T22+T223</f>
        <v>147235.2</v>
      </c>
      <c r="U8" s="77">
        <f>U22+U223</f>
        <v>150194.2</v>
      </c>
      <c r="V8" s="77">
        <f>V22+V223</f>
        <v>174190.3</v>
      </c>
      <c r="W8" s="77">
        <f>SUM(K8:V8)</f>
        <v>2591118.18</v>
      </c>
    </row>
    <row r="9" spans="1:23" s="78" customFormat="1" ht="12">
      <c r="A9" s="76"/>
      <c r="B9" s="71" t="s">
        <v>28</v>
      </c>
      <c r="C9" s="76" t="s">
        <v>266</v>
      </c>
      <c r="D9" s="76" t="s">
        <v>264</v>
      </c>
      <c r="E9" s="76" t="s">
        <v>264</v>
      </c>
      <c r="F9" s="76" t="s">
        <v>264</v>
      </c>
      <c r="G9" s="76" t="s">
        <v>212</v>
      </c>
      <c r="H9" s="76" t="s">
        <v>264</v>
      </c>
      <c r="I9" s="76" t="s">
        <v>264</v>
      </c>
      <c r="J9" s="76" t="s">
        <v>264</v>
      </c>
      <c r="K9" s="77"/>
      <c r="L9" s="77"/>
      <c r="M9" s="77"/>
      <c r="N9" s="77"/>
      <c r="O9" s="77">
        <f>O214</f>
        <v>119.5</v>
      </c>
      <c r="P9" s="77">
        <f>P214</f>
        <v>0</v>
      </c>
      <c r="Q9" s="77">
        <f>Q214</f>
        <v>0</v>
      </c>
      <c r="R9" s="77">
        <f>R214</f>
        <v>0</v>
      </c>
      <c r="S9" s="77">
        <f aca="true" t="shared" si="1" ref="S9:V10">S23</f>
        <v>23305.3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>SUM(K9:U9)</f>
        <v>23424.8</v>
      </c>
    </row>
    <row r="10" spans="1:23" s="78" customFormat="1" ht="21.75" customHeight="1">
      <c r="A10" s="76"/>
      <c r="B10" s="71" t="s">
        <v>187</v>
      </c>
      <c r="C10" s="76" t="s">
        <v>266</v>
      </c>
      <c r="D10" s="76" t="s">
        <v>264</v>
      </c>
      <c r="E10" s="76" t="s">
        <v>264</v>
      </c>
      <c r="F10" s="76" t="s">
        <v>264</v>
      </c>
      <c r="G10" s="76" t="s">
        <v>189</v>
      </c>
      <c r="H10" s="76" t="s">
        <v>264</v>
      </c>
      <c r="I10" s="76" t="s">
        <v>264</v>
      </c>
      <c r="J10" s="76" t="s">
        <v>264</v>
      </c>
      <c r="K10" s="77"/>
      <c r="L10" s="77"/>
      <c r="M10" s="77"/>
      <c r="N10" s="77"/>
      <c r="O10" s="77">
        <f>O216</f>
        <v>0.76</v>
      </c>
      <c r="P10" s="77"/>
      <c r="Q10" s="77"/>
      <c r="R10" s="77"/>
      <c r="S10" s="77">
        <f t="shared" si="1"/>
        <v>165.97</v>
      </c>
      <c r="T10" s="77">
        <f t="shared" si="1"/>
        <v>0</v>
      </c>
      <c r="U10" s="77">
        <f t="shared" si="1"/>
        <v>0</v>
      </c>
      <c r="V10" s="77">
        <f t="shared" si="1"/>
        <v>0</v>
      </c>
      <c r="W10" s="77">
        <f>SUM(K10:U10)</f>
        <v>166.73</v>
      </c>
    </row>
    <row r="11" spans="1:24" ht="12">
      <c r="A11" s="201"/>
      <c r="B11" s="222" t="s">
        <v>267</v>
      </c>
      <c r="C11" s="201" t="s">
        <v>268</v>
      </c>
      <c r="D11" s="201" t="s">
        <v>264</v>
      </c>
      <c r="E11" s="124" t="s">
        <v>390</v>
      </c>
      <c r="F11" s="201" t="s">
        <v>264</v>
      </c>
      <c r="G11" s="201" t="s">
        <v>264</v>
      </c>
      <c r="H11" s="201" t="s">
        <v>264</v>
      </c>
      <c r="I11" s="201" t="s">
        <v>264</v>
      </c>
      <c r="J11" s="201" t="s">
        <v>264</v>
      </c>
      <c r="K11" s="201">
        <v>100</v>
      </c>
      <c r="L11" s="201">
        <v>100</v>
      </c>
      <c r="M11" s="201">
        <v>80</v>
      </c>
      <c r="N11" s="201">
        <v>80</v>
      </c>
      <c r="O11" s="201">
        <v>80</v>
      </c>
      <c r="P11" s="201">
        <v>80</v>
      </c>
      <c r="Q11" s="201">
        <v>80</v>
      </c>
      <c r="R11" s="201">
        <v>80</v>
      </c>
      <c r="S11" s="201">
        <v>80</v>
      </c>
      <c r="T11" s="201">
        <v>80</v>
      </c>
      <c r="U11" s="201">
        <v>80</v>
      </c>
      <c r="V11" s="79">
        <v>80</v>
      </c>
      <c r="W11" s="201" t="s">
        <v>264</v>
      </c>
      <c r="X11" s="209"/>
    </row>
    <row r="12" spans="1:24" ht="12" customHeight="1">
      <c r="A12" s="202"/>
      <c r="B12" s="223"/>
      <c r="C12" s="202"/>
      <c r="D12" s="202"/>
      <c r="E12" s="125" t="s">
        <v>320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9"/>
    </row>
    <row r="13" spans="1:24" ht="42.75" customHeight="1">
      <c r="A13" s="203"/>
      <c r="B13" s="224"/>
      <c r="C13" s="203"/>
      <c r="D13" s="203"/>
      <c r="E13" s="126" t="s">
        <v>218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5"/>
      <c r="W13" s="203"/>
      <c r="X13" s="209"/>
    </row>
    <row r="14" spans="1:24" ht="12">
      <c r="A14" s="201"/>
      <c r="B14" s="222" t="s">
        <v>293</v>
      </c>
      <c r="C14" s="201" t="s">
        <v>268</v>
      </c>
      <c r="D14" s="201" t="s">
        <v>264</v>
      </c>
      <c r="E14" s="125" t="s">
        <v>391</v>
      </c>
      <c r="F14" s="201" t="s">
        <v>264</v>
      </c>
      <c r="G14" s="201" t="s">
        <v>264</v>
      </c>
      <c r="H14" s="201" t="s">
        <v>264</v>
      </c>
      <c r="I14" s="201" t="s">
        <v>264</v>
      </c>
      <c r="J14" s="201" t="s">
        <v>264</v>
      </c>
      <c r="K14" s="206">
        <v>10</v>
      </c>
      <c r="L14" s="206">
        <v>61.6</v>
      </c>
      <c r="M14" s="206">
        <v>65</v>
      </c>
      <c r="N14" s="206">
        <v>70</v>
      </c>
      <c r="O14" s="206">
        <v>80</v>
      </c>
      <c r="P14" s="206">
        <v>90</v>
      </c>
      <c r="Q14" s="206">
        <v>90</v>
      </c>
      <c r="R14" s="206">
        <v>95</v>
      </c>
      <c r="S14" s="206">
        <v>95</v>
      </c>
      <c r="T14" s="206">
        <v>95</v>
      </c>
      <c r="U14" s="206">
        <v>95</v>
      </c>
      <c r="V14" s="206">
        <v>95</v>
      </c>
      <c r="W14" s="206" t="s">
        <v>264</v>
      </c>
      <c r="X14" s="209"/>
    </row>
    <row r="15" spans="1:24" ht="36">
      <c r="A15" s="202"/>
      <c r="B15" s="223"/>
      <c r="C15" s="202"/>
      <c r="D15" s="202"/>
      <c r="E15" s="125" t="s">
        <v>321</v>
      </c>
      <c r="F15" s="202"/>
      <c r="G15" s="202"/>
      <c r="H15" s="202"/>
      <c r="I15" s="202"/>
      <c r="J15" s="20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07"/>
      <c r="W15" s="212"/>
      <c r="X15" s="209"/>
    </row>
    <row r="16" spans="1:24" ht="59.25" customHeight="1">
      <c r="A16" s="203"/>
      <c r="B16" s="224"/>
      <c r="C16" s="203"/>
      <c r="D16" s="203"/>
      <c r="E16" s="125" t="s">
        <v>220</v>
      </c>
      <c r="F16" s="203"/>
      <c r="G16" s="203"/>
      <c r="H16" s="203"/>
      <c r="I16" s="203"/>
      <c r="J16" s="20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08"/>
      <c r="W16" s="213"/>
      <c r="X16" s="209"/>
    </row>
    <row r="17" spans="1:24" ht="12">
      <c r="A17" s="201"/>
      <c r="B17" s="222" t="s">
        <v>291</v>
      </c>
      <c r="C17" s="201" t="s">
        <v>268</v>
      </c>
      <c r="D17" s="201" t="s">
        <v>264</v>
      </c>
      <c r="E17" s="124" t="s">
        <v>391</v>
      </c>
      <c r="F17" s="201" t="s">
        <v>264</v>
      </c>
      <c r="G17" s="201" t="s">
        <v>264</v>
      </c>
      <c r="H17" s="201" t="s">
        <v>264</v>
      </c>
      <c r="I17" s="201" t="s">
        <v>264</v>
      </c>
      <c r="J17" s="201" t="s">
        <v>264</v>
      </c>
      <c r="K17" s="201" t="s">
        <v>264</v>
      </c>
      <c r="L17" s="206">
        <v>50</v>
      </c>
      <c r="M17" s="206">
        <v>60</v>
      </c>
      <c r="N17" s="206">
        <v>70</v>
      </c>
      <c r="O17" s="206">
        <v>80</v>
      </c>
      <c r="P17" s="206">
        <v>100</v>
      </c>
      <c r="Q17" s="206">
        <v>100</v>
      </c>
      <c r="R17" s="206">
        <v>100</v>
      </c>
      <c r="S17" s="206">
        <v>100</v>
      </c>
      <c r="T17" s="206">
        <v>100</v>
      </c>
      <c r="U17" s="206">
        <v>100</v>
      </c>
      <c r="V17" s="206">
        <v>100</v>
      </c>
      <c r="W17" s="206" t="s">
        <v>264</v>
      </c>
      <c r="X17" s="209"/>
    </row>
    <row r="18" spans="1:24" ht="48">
      <c r="A18" s="202"/>
      <c r="B18" s="223"/>
      <c r="C18" s="202"/>
      <c r="D18" s="202"/>
      <c r="E18" s="125" t="s">
        <v>322</v>
      </c>
      <c r="F18" s="202"/>
      <c r="G18" s="202"/>
      <c r="H18" s="202"/>
      <c r="I18" s="202"/>
      <c r="J18" s="202"/>
      <c r="K18" s="20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07"/>
      <c r="W18" s="212"/>
      <c r="X18" s="209"/>
    </row>
    <row r="19" spans="1:24" ht="56.25" customHeight="1">
      <c r="A19" s="203"/>
      <c r="B19" s="224"/>
      <c r="C19" s="203"/>
      <c r="D19" s="203"/>
      <c r="E19" s="126" t="s">
        <v>31</v>
      </c>
      <c r="F19" s="203"/>
      <c r="G19" s="203"/>
      <c r="H19" s="203"/>
      <c r="I19" s="203"/>
      <c r="J19" s="203"/>
      <c r="K19" s="20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08"/>
      <c r="W19" s="213"/>
      <c r="X19" s="209"/>
    </row>
    <row r="20" spans="1:23" ht="72">
      <c r="A20" s="131"/>
      <c r="B20" s="71" t="s">
        <v>110</v>
      </c>
      <c r="C20" s="131"/>
      <c r="D20" s="131" t="s">
        <v>264</v>
      </c>
      <c r="E20" s="126" t="s">
        <v>270</v>
      </c>
      <c r="F20" s="131" t="s">
        <v>264</v>
      </c>
      <c r="G20" s="131" t="s">
        <v>264</v>
      </c>
      <c r="H20" s="131" t="s">
        <v>264</v>
      </c>
      <c r="I20" s="131" t="s">
        <v>264</v>
      </c>
      <c r="J20" s="131" t="s">
        <v>264</v>
      </c>
      <c r="K20" s="131" t="s">
        <v>264</v>
      </c>
      <c r="L20" s="131" t="s">
        <v>264</v>
      </c>
      <c r="M20" s="131" t="s">
        <v>264</v>
      </c>
      <c r="N20" s="131" t="s">
        <v>264</v>
      </c>
      <c r="O20" s="131" t="s">
        <v>264</v>
      </c>
      <c r="P20" s="131" t="s">
        <v>264</v>
      </c>
      <c r="Q20" s="131" t="s">
        <v>264</v>
      </c>
      <c r="R20" s="131" t="s">
        <v>264</v>
      </c>
      <c r="S20" s="131" t="s">
        <v>264</v>
      </c>
      <c r="T20" s="131" t="s">
        <v>264</v>
      </c>
      <c r="U20" s="131" t="s">
        <v>264</v>
      </c>
      <c r="V20" s="131" t="s">
        <v>264</v>
      </c>
      <c r="W20" s="131" t="s">
        <v>264</v>
      </c>
    </row>
    <row r="21" spans="1:24" s="78" customFormat="1" ht="36">
      <c r="A21" s="76" t="s">
        <v>271</v>
      </c>
      <c r="B21" s="71" t="s">
        <v>272</v>
      </c>
      <c r="C21" s="76"/>
      <c r="D21" s="76">
        <v>1</v>
      </c>
      <c r="E21" s="76" t="s">
        <v>264</v>
      </c>
      <c r="F21" s="76" t="s">
        <v>378</v>
      </c>
      <c r="G21" s="76" t="s">
        <v>212</v>
      </c>
      <c r="H21" s="76" t="s">
        <v>264</v>
      </c>
      <c r="I21" s="76" t="s">
        <v>264</v>
      </c>
      <c r="J21" s="76" t="s">
        <v>264</v>
      </c>
      <c r="K21" s="77">
        <f>K28</f>
        <v>323615.4</v>
      </c>
      <c r="L21" s="77">
        <f aca="true" t="shared" si="2" ref="L21:Q21">L28</f>
        <v>174893.59999999998</v>
      </c>
      <c r="M21" s="77">
        <f t="shared" si="2"/>
        <v>68542.76999999999</v>
      </c>
      <c r="N21" s="77">
        <f>N28</f>
        <v>88298.7</v>
      </c>
      <c r="O21" s="77">
        <f>O22+O23+O24</f>
        <v>122244.9</v>
      </c>
      <c r="P21" s="77">
        <f t="shared" si="2"/>
        <v>183201.90000000002</v>
      </c>
      <c r="Q21" s="77">
        <f t="shared" si="2"/>
        <v>199284.2</v>
      </c>
      <c r="R21" s="77">
        <f>R22</f>
        <v>158544.5</v>
      </c>
      <c r="S21" s="77">
        <f>S28</f>
        <v>115582.95</v>
      </c>
      <c r="T21" s="77">
        <f>T28</f>
        <v>57693.100000000006</v>
      </c>
      <c r="U21" s="77">
        <f>U28</f>
        <v>59855.200000000004</v>
      </c>
      <c r="V21" s="77">
        <f>V28</f>
        <v>61523.399999999994</v>
      </c>
      <c r="W21" s="77">
        <f>W22+W23+W24</f>
        <v>1613280.6199999999</v>
      </c>
      <c r="X21" s="80"/>
    </row>
    <row r="22" spans="1:23" ht="12">
      <c r="A22" s="131"/>
      <c r="B22" s="130" t="s">
        <v>185</v>
      </c>
      <c r="C22" s="131" t="s">
        <v>266</v>
      </c>
      <c r="D22" s="131" t="s">
        <v>264</v>
      </c>
      <c r="E22" s="131" t="s">
        <v>264</v>
      </c>
      <c r="F22" s="131" t="s">
        <v>264</v>
      </c>
      <c r="G22" s="131" t="s">
        <v>212</v>
      </c>
      <c r="H22" s="131" t="s">
        <v>264</v>
      </c>
      <c r="I22" s="131" t="s">
        <v>264</v>
      </c>
      <c r="J22" s="131" t="s">
        <v>264</v>
      </c>
      <c r="K22" s="81">
        <f>K21</f>
        <v>323615.4</v>
      </c>
      <c r="L22" s="81">
        <f aca="true" t="shared" si="3" ref="L22:Q22">L21</f>
        <v>174893.59999999998</v>
      </c>
      <c r="M22" s="81">
        <f>M21</f>
        <v>68542.76999999999</v>
      </c>
      <c r="N22" s="81">
        <f>N21</f>
        <v>88298.7</v>
      </c>
      <c r="O22" s="81">
        <f>O29</f>
        <v>122124.64</v>
      </c>
      <c r="P22" s="81">
        <f t="shared" si="3"/>
        <v>183201.90000000002</v>
      </c>
      <c r="Q22" s="81">
        <f t="shared" si="3"/>
        <v>199284.2</v>
      </c>
      <c r="R22" s="81">
        <f>R28</f>
        <v>158544.5</v>
      </c>
      <c r="S22" s="81">
        <f>S29</f>
        <v>92111.68</v>
      </c>
      <c r="T22" s="81">
        <f>T21</f>
        <v>57693.100000000006</v>
      </c>
      <c r="U22" s="81">
        <f>U21</f>
        <v>59855.200000000004</v>
      </c>
      <c r="V22" s="81">
        <f>V21</f>
        <v>61523.399999999994</v>
      </c>
      <c r="W22" s="81">
        <f>SUM(K22:V22)</f>
        <v>1589689.0899999999</v>
      </c>
    </row>
    <row r="23" spans="1:23" ht="12">
      <c r="A23" s="131"/>
      <c r="B23" s="130" t="s">
        <v>28</v>
      </c>
      <c r="C23" s="131" t="s">
        <v>266</v>
      </c>
      <c r="D23" s="131" t="s">
        <v>264</v>
      </c>
      <c r="E23" s="131" t="s">
        <v>264</v>
      </c>
      <c r="F23" s="131" t="s">
        <v>264</v>
      </c>
      <c r="G23" s="131" t="s">
        <v>212</v>
      </c>
      <c r="H23" s="131" t="s">
        <v>264</v>
      </c>
      <c r="I23" s="131" t="s">
        <v>264</v>
      </c>
      <c r="J23" s="131" t="s">
        <v>264</v>
      </c>
      <c r="K23" s="81"/>
      <c r="L23" s="81"/>
      <c r="M23" s="81"/>
      <c r="N23" s="81"/>
      <c r="O23" s="81">
        <f>O30</f>
        <v>119.5</v>
      </c>
      <c r="P23" s="81"/>
      <c r="Q23" s="81"/>
      <c r="R23" s="81"/>
      <c r="S23" s="81">
        <f>S30</f>
        <v>23305.3</v>
      </c>
      <c r="T23" s="81"/>
      <c r="U23" s="81"/>
      <c r="V23" s="81"/>
      <c r="W23" s="81">
        <f>SUM(K23:U23)</f>
        <v>23424.8</v>
      </c>
    </row>
    <row r="24" spans="1:23" ht="48">
      <c r="A24" s="131"/>
      <c r="B24" s="130" t="s">
        <v>187</v>
      </c>
      <c r="C24" s="131" t="s">
        <v>266</v>
      </c>
      <c r="D24" s="131" t="s">
        <v>264</v>
      </c>
      <c r="E24" s="124" t="s">
        <v>264</v>
      </c>
      <c r="F24" s="131" t="s">
        <v>264</v>
      </c>
      <c r="G24" s="131" t="s">
        <v>189</v>
      </c>
      <c r="H24" s="131" t="s">
        <v>264</v>
      </c>
      <c r="I24" s="131" t="s">
        <v>264</v>
      </c>
      <c r="J24" s="131" t="s">
        <v>264</v>
      </c>
      <c r="K24" s="81"/>
      <c r="L24" s="81"/>
      <c r="M24" s="81"/>
      <c r="N24" s="81"/>
      <c r="O24" s="81">
        <v>0.76</v>
      </c>
      <c r="P24" s="81"/>
      <c r="Q24" s="81"/>
      <c r="R24" s="81"/>
      <c r="S24" s="81">
        <f>S31</f>
        <v>165.97</v>
      </c>
      <c r="T24" s="81"/>
      <c r="U24" s="81"/>
      <c r="V24" s="81"/>
      <c r="W24" s="81">
        <f>SUM(K24:U24)</f>
        <v>166.73</v>
      </c>
    </row>
    <row r="25" spans="1:24" ht="12">
      <c r="A25" s="201"/>
      <c r="B25" s="222" t="s">
        <v>172</v>
      </c>
      <c r="C25" s="201" t="s">
        <v>268</v>
      </c>
      <c r="D25" s="201" t="s">
        <v>264</v>
      </c>
      <c r="E25" s="124" t="s">
        <v>392</v>
      </c>
      <c r="F25" s="201" t="s">
        <v>264</v>
      </c>
      <c r="G25" s="201" t="s">
        <v>264</v>
      </c>
      <c r="H25" s="201" t="s">
        <v>264</v>
      </c>
      <c r="I25" s="201" t="s">
        <v>264</v>
      </c>
      <c r="J25" s="201" t="s">
        <v>264</v>
      </c>
      <c r="K25" s="201" t="s">
        <v>264</v>
      </c>
      <c r="L25" s="206">
        <v>60</v>
      </c>
      <c r="M25" s="206">
        <v>60</v>
      </c>
      <c r="N25" s="206">
        <v>90</v>
      </c>
      <c r="O25" s="206">
        <v>90</v>
      </c>
      <c r="P25" s="206">
        <v>80</v>
      </c>
      <c r="Q25" s="206">
        <v>80</v>
      </c>
      <c r="R25" s="206">
        <v>80</v>
      </c>
      <c r="S25" s="206">
        <v>90</v>
      </c>
      <c r="T25" s="206">
        <v>90</v>
      </c>
      <c r="U25" s="206">
        <v>90</v>
      </c>
      <c r="V25" s="206">
        <v>90</v>
      </c>
      <c r="W25" s="201" t="s">
        <v>264</v>
      </c>
      <c r="X25" s="209"/>
    </row>
    <row r="26" spans="1:24" ht="36">
      <c r="A26" s="202"/>
      <c r="B26" s="223"/>
      <c r="C26" s="202"/>
      <c r="D26" s="202"/>
      <c r="E26" s="125" t="s">
        <v>323</v>
      </c>
      <c r="F26" s="202"/>
      <c r="G26" s="202"/>
      <c r="H26" s="202"/>
      <c r="I26" s="202"/>
      <c r="J26" s="202"/>
      <c r="K26" s="20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07"/>
      <c r="W26" s="202"/>
      <c r="X26" s="209"/>
    </row>
    <row r="27" spans="1:24" ht="60.75" customHeight="1">
      <c r="A27" s="203"/>
      <c r="B27" s="224"/>
      <c r="C27" s="203"/>
      <c r="D27" s="203"/>
      <c r="E27" s="126" t="s">
        <v>31</v>
      </c>
      <c r="F27" s="203"/>
      <c r="G27" s="203"/>
      <c r="H27" s="203"/>
      <c r="I27" s="203"/>
      <c r="J27" s="203"/>
      <c r="K27" s="20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08"/>
      <c r="W27" s="203"/>
      <c r="X27" s="209"/>
    </row>
    <row r="28" spans="1:23" s="78" customFormat="1" ht="57" customHeight="1">
      <c r="A28" s="76" t="s">
        <v>273</v>
      </c>
      <c r="B28" s="71" t="s">
        <v>274</v>
      </c>
      <c r="C28" s="76"/>
      <c r="D28" s="76">
        <v>1</v>
      </c>
      <c r="E28" s="142" t="s">
        <v>264</v>
      </c>
      <c r="F28" s="76" t="s">
        <v>378</v>
      </c>
      <c r="G28" s="76" t="s">
        <v>212</v>
      </c>
      <c r="H28" s="76" t="s">
        <v>264</v>
      </c>
      <c r="I28" s="76" t="s">
        <v>264</v>
      </c>
      <c r="J28" s="76" t="s">
        <v>264</v>
      </c>
      <c r="K28" s="77">
        <v>323615.4</v>
      </c>
      <c r="L28" s="77">
        <v>174893.59999999998</v>
      </c>
      <c r="M28" s="77">
        <v>68542.76999999999</v>
      </c>
      <c r="N28" s="77">
        <v>88298.7</v>
      </c>
      <c r="O28" s="77">
        <v>122244.89999999998</v>
      </c>
      <c r="P28" s="77">
        <v>183201.90000000002</v>
      </c>
      <c r="Q28" s="77">
        <v>199284.2</v>
      </c>
      <c r="R28" s="77">
        <f aca="true" t="shared" si="4" ref="R28:W28">R29+R30+R31</f>
        <v>158544.5</v>
      </c>
      <c r="S28" s="77">
        <f t="shared" si="4"/>
        <v>115582.95</v>
      </c>
      <c r="T28" s="77">
        <f t="shared" si="4"/>
        <v>57693.100000000006</v>
      </c>
      <c r="U28" s="77">
        <f t="shared" si="4"/>
        <v>59855.200000000004</v>
      </c>
      <c r="V28" s="77">
        <f t="shared" si="4"/>
        <v>61523.399999999994</v>
      </c>
      <c r="W28" s="77">
        <f t="shared" si="4"/>
        <v>1613280.6199999999</v>
      </c>
    </row>
    <row r="29" spans="1:23" ht="12">
      <c r="A29" s="131"/>
      <c r="B29" s="130" t="s">
        <v>185</v>
      </c>
      <c r="C29" s="131" t="s">
        <v>266</v>
      </c>
      <c r="D29" s="131" t="s">
        <v>264</v>
      </c>
      <c r="E29" s="131" t="s">
        <v>264</v>
      </c>
      <c r="F29" s="131" t="s">
        <v>264</v>
      </c>
      <c r="G29" s="131" t="s">
        <v>212</v>
      </c>
      <c r="H29" s="131" t="s">
        <v>264</v>
      </c>
      <c r="I29" s="131" t="s">
        <v>264</v>
      </c>
      <c r="J29" s="131" t="s">
        <v>264</v>
      </c>
      <c r="K29" s="81">
        <v>323615.4</v>
      </c>
      <c r="L29" s="81">
        <v>174893.59999999998</v>
      </c>
      <c r="M29" s="81">
        <v>68542.76999999999</v>
      </c>
      <c r="N29" s="81">
        <v>88298.7</v>
      </c>
      <c r="O29" s="81">
        <v>122124.64</v>
      </c>
      <c r="P29" s="81">
        <v>183201.90000000002</v>
      </c>
      <c r="Q29" s="81">
        <v>199284.2</v>
      </c>
      <c r="R29" s="81">
        <f>R35+R51</f>
        <v>158544.5</v>
      </c>
      <c r="S29" s="81">
        <f>S35+S51+S215</f>
        <v>92111.68</v>
      </c>
      <c r="T29" s="81">
        <f>T35+T51</f>
        <v>57693.100000000006</v>
      </c>
      <c r="U29" s="81">
        <f>U35+U51</f>
        <v>59855.200000000004</v>
      </c>
      <c r="V29" s="81">
        <f>V35+V51</f>
        <v>61523.399999999994</v>
      </c>
      <c r="W29" s="81">
        <f>SUM(K29:V29)</f>
        <v>1589689.0899999999</v>
      </c>
    </row>
    <row r="30" spans="1:23" ht="12">
      <c r="A30" s="131"/>
      <c r="B30" s="130" t="s">
        <v>28</v>
      </c>
      <c r="C30" s="131" t="s">
        <v>266</v>
      </c>
      <c r="D30" s="131" t="s">
        <v>264</v>
      </c>
      <c r="E30" s="131" t="s">
        <v>264</v>
      </c>
      <c r="F30" s="131" t="s">
        <v>264</v>
      </c>
      <c r="G30" s="131" t="s">
        <v>212</v>
      </c>
      <c r="H30" s="131" t="s">
        <v>264</v>
      </c>
      <c r="I30" s="131" t="s">
        <v>264</v>
      </c>
      <c r="J30" s="131" t="s">
        <v>264</v>
      </c>
      <c r="K30" s="81"/>
      <c r="L30" s="81"/>
      <c r="M30" s="81"/>
      <c r="N30" s="81"/>
      <c r="O30" s="81">
        <f>O214</f>
        <v>119.5</v>
      </c>
      <c r="P30" s="81"/>
      <c r="Q30" s="81"/>
      <c r="R30" s="81"/>
      <c r="S30" s="81">
        <f>S214</f>
        <v>23305.3</v>
      </c>
      <c r="T30" s="81"/>
      <c r="U30" s="81"/>
      <c r="V30" s="81"/>
      <c r="W30" s="81">
        <f>SUM(K30:U30)</f>
        <v>23424.8</v>
      </c>
    </row>
    <row r="31" spans="1:23" ht="48">
      <c r="A31" s="131"/>
      <c r="B31" s="130" t="s">
        <v>187</v>
      </c>
      <c r="C31" s="131" t="s">
        <v>266</v>
      </c>
      <c r="D31" s="131" t="s">
        <v>264</v>
      </c>
      <c r="E31" s="131" t="s">
        <v>264</v>
      </c>
      <c r="F31" s="131" t="s">
        <v>264</v>
      </c>
      <c r="G31" s="131" t="s">
        <v>189</v>
      </c>
      <c r="H31" s="131" t="s">
        <v>264</v>
      </c>
      <c r="I31" s="131" t="s">
        <v>264</v>
      </c>
      <c r="J31" s="131" t="s">
        <v>264</v>
      </c>
      <c r="K31" s="81"/>
      <c r="L31" s="81"/>
      <c r="M31" s="81"/>
      <c r="N31" s="81"/>
      <c r="O31" s="81">
        <v>0.76</v>
      </c>
      <c r="P31" s="81"/>
      <c r="Q31" s="81"/>
      <c r="R31" s="81"/>
      <c r="S31" s="81">
        <f>S216</f>
        <v>165.97</v>
      </c>
      <c r="T31" s="81"/>
      <c r="U31" s="81"/>
      <c r="V31" s="81"/>
      <c r="W31" s="81">
        <f>SUM(K31:U31)</f>
        <v>166.73</v>
      </c>
    </row>
    <row r="32" spans="1:24" ht="12" customHeight="1">
      <c r="A32" s="201"/>
      <c r="B32" s="222" t="s">
        <v>9</v>
      </c>
      <c r="C32" s="201" t="s">
        <v>268</v>
      </c>
      <c r="D32" s="201" t="s">
        <v>264</v>
      </c>
      <c r="E32" s="124" t="s">
        <v>393</v>
      </c>
      <c r="F32" s="201" t="s">
        <v>264</v>
      </c>
      <c r="G32" s="201" t="s">
        <v>264</v>
      </c>
      <c r="H32" s="201" t="s">
        <v>264</v>
      </c>
      <c r="I32" s="201" t="s">
        <v>264</v>
      </c>
      <c r="J32" s="201" t="s">
        <v>264</v>
      </c>
      <c r="K32" s="206">
        <v>100</v>
      </c>
      <c r="L32" s="206">
        <v>7.95</v>
      </c>
      <c r="M32" s="206">
        <v>100</v>
      </c>
      <c r="N32" s="206">
        <v>100</v>
      </c>
      <c r="O32" s="206">
        <v>100</v>
      </c>
      <c r="P32" s="206">
        <v>100</v>
      </c>
      <c r="Q32" s="206">
        <v>100</v>
      </c>
      <c r="R32" s="206">
        <v>100</v>
      </c>
      <c r="S32" s="206">
        <v>100</v>
      </c>
      <c r="T32" s="206">
        <v>100</v>
      </c>
      <c r="U32" s="206">
        <v>100</v>
      </c>
      <c r="V32" s="206">
        <v>100</v>
      </c>
      <c r="W32" s="206" t="s">
        <v>264</v>
      </c>
      <c r="X32" s="209"/>
    </row>
    <row r="33" spans="1:24" ht="36">
      <c r="A33" s="202"/>
      <c r="B33" s="223"/>
      <c r="C33" s="202"/>
      <c r="D33" s="202"/>
      <c r="E33" s="125" t="s">
        <v>324</v>
      </c>
      <c r="F33" s="202"/>
      <c r="G33" s="202"/>
      <c r="H33" s="202"/>
      <c r="I33" s="202"/>
      <c r="J33" s="20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09"/>
    </row>
    <row r="34" spans="1:24" ht="48" customHeight="1">
      <c r="A34" s="203"/>
      <c r="B34" s="224"/>
      <c r="C34" s="203"/>
      <c r="D34" s="203"/>
      <c r="E34" s="125" t="s">
        <v>298</v>
      </c>
      <c r="F34" s="203"/>
      <c r="G34" s="203"/>
      <c r="H34" s="203"/>
      <c r="I34" s="203"/>
      <c r="J34" s="20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09"/>
    </row>
    <row r="35" spans="1:24" s="82" customFormat="1" ht="42" customHeight="1">
      <c r="A35" s="131" t="s">
        <v>275</v>
      </c>
      <c r="B35" s="130" t="s">
        <v>276</v>
      </c>
      <c r="C35" s="74"/>
      <c r="D35" s="76" t="s">
        <v>264</v>
      </c>
      <c r="E35" s="76" t="s">
        <v>264</v>
      </c>
      <c r="F35" s="131" t="s">
        <v>378</v>
      </c>
      <c r="G35" s="131" t="s">
        <v>212</v>
      </c>
      <c r="H35" s="131" t="s">
        <v>264</v>
      </c>
      <c r="I35" s="131" t="s">
        <v>264</v>
      </c>
      <c r="J35" s="131" t="s">
        <v>264</v>
      </c>
      <c r="K35" s="77">
        <f aca="true" t="shared" si="5" ref="K35:Q35">SUM(K36:K44)</f>
        <v>305809.7</v>
      </c>
      <c r="L35" s="77">
        <f t="shared" si="5"/>
        <v>141096.06</v>
      </c>
      <c r="M35" s="77">
        <f t="shared" si="5"/>
        <v>30369.13</v>
      </c>
      <c r="N35" s="77">
        <f>SUM(N36:N44)</f>
        <v>43656.5</v>
      </c>
      <c r="O35" s="77">
        <f>SUM(O36:O44)</f>
        <v>46863.38</v>
      </c>
      <c r="P35" s="77">
        <f>SUM(P36:P44)</f>
        <v>129914.20000000001</v>
      </c>
      <c r="Q35" s="77">
        <f t="shared" si="5"/>
        <v>81703.90000000001</v>
      </c>
      <c r="R35" s="77">
        <f>SUM(R36:R44)</f>
        <v>44145.5</v>
      </c>
      <c r="S35" s="77">
        <f>SUM(S36:S44)</f>
        <v>38127.13</v>
      </c>
      <c r="T35" s="77">
        <f>SUM(T36:T44)</f>
        <v>25565.000000000004</v>
      </c>
      <c r="U35" s="77">
        <f>SUM(U36:U44)</f>
        <v>27117.600000000002</v>
      </c>
      <c r="V35" s="77">
        <f>SUM(V36:V44)</f>
        <v>31292.8</v>
      </c>
      <c r="W35" s="77">
        <f>SUM(K35:V35)</f>
        <v>945660.9</v>
      </c>
      <c r="X35" s="266"/>
    </row>
    <row r="36" spans="1:24" ht="12">
      <c r="A36" s="254"/>
      <c r="B36" s="222" t="s">
        <v>185</v>
      </c>
      <c r="C36" s="255" t="s">
        <v>266</v>
      </c>
      <c r="D36" s="254" t="s">
        <v>264</v>
      </c>
      <c r="E36" s="254" t="s">
        <v>264</v>
      </c>
      <c r="F36" s="254" t="s">
        <v>264</v>
      </c>
      <c r="G36" s="254" t="s">
        <v>212</v>
      </c>
      <c r="H36" s="83" t="s">
        <v>77</v>
      </c>
      <c r="I36" s="131">
        <v>1010106090</v>
      </c>
      <c r="J36" s="131">
        <v>242</v>
      </c>
      <c r="K36" s="81">
        <v>188.2</v>
      </c>
      <c r="L36" s="81">
        <v>225</v>
      </c>
      <c r="M36" s="81">
        <v>233.4</v>
      </c>
      <c r="N36" s="81">
        <v>0</v>
      </c>
      <c r="O36" s="84">
        <v>2305</v>
      </c>
      <c r="P36" s="81">
        <v>829.31</v>
      </c>
      <c r="Q36" s="81">
        <v>4891</v>
      </c>
      <c r="R36" s="81">
        <v>3751.95</v>
      </c>
      <c r="S36" s="81">
        <v>124.9</v>
      </c>
      <c r="T36" s="81">
        <v>124.9</v>
      </c>
      <c r="U36" s="81">
        <v>124.9</v>
      </c>
      <c r="V36" s="81">
        <v>1191</v>
      </c>
      <c r="W36" s="81">
        <f>SUM(K36:V36)</f>
        <v>13989.56</v>
      </c>
      <c r="X36" s="209"/>
    </row>
    <row r="37" spans="1:24" ht="12">
      <c r="A37" s="254"/>
      <c r="B37" s="223"/>
      <c r="C37" s="256"/>
      <c r="D37" s="254"/>
      <c r="E37" s="254"/>
      <c r="F37" s="254"/>
      <c r="G37" s="254"/>
      <c r="H37" s="83" t="s">
        <v>77</v>
      </c>
      <c r="I37" s="131">
        <v>1010106090</v>
      </c>
      <c r="J37" s="131">
        <v>243</v>
      </c>
      <c r="K37" s="81">
        <v>1163.8</v>
      </c>
      <c r="L37" s="81">
        <v>0</v>
      </c>
      <c r="M37" s="81">
        <v>0</v>
      </c>
      <c r="N37" s="81">
        <v>0</v>
      </c>
      <c r="O37" s="84">
        <v>0</v>
      </c>
      <c r="P37" s="81">
        <v>0</v>
      </c>
      <c r="Q37" s="81">
        <v>0</v>
      </c>
      <c r="R37" s="81">
        <v>2080.2</v>
      </c>
      <c r="S37" s="81">
        <v>0</v>
      </c>
      <c r="T37" s="81">
        <v>0</v>
      </c>
      <c r="U37" s="81">
        <v>0</v>
      </c>
      <c r="V37" s="81">
        <v>0</v>
      </c>
      <c r="W37" s="81">
        <f aca="true" t="shared" si="6" ref="W37:W42">SUM(K37:V37)</f>
        <v>3244</v>
      </c>
      <c r="X37" s="209"/>
    </row>
    <row r="38" spans="1:24" ht="12">
      <c r="A38" s="254"/>
      <c r="B38" s="223"/>
      <c r="C38" s="256"/>
      <c r="D38" s="254"/>
      <c r="E38" s="254"/>
      <c r="F38" s="254"/>
      <c r="G38" s="254"/>
      <c r="H38" s="83" t="s">
        <v>77</v>
      </c>
      <c r="I38" s="131">
        <v>1010106090</v>
      </c>
      <c r="J38" s="131">
        <v>244</v>
      </c>
      <c r="K38" s="81">
        <v>68428.4</v>
      </c>
      <c r="L38" s="81">
        <v>74067.56</v>
      </c>
      <c r="M38" s="81">
        <f>23866.41+1164.25+4843.63</f>
        <v>29874.29</v>
      </c>
      <c r="N38" s="81">
        <v>41558.2</v>
      </c>
      <c r="O38" s="84">
        <v>29641.8</v>
      </c>
      <c r="P38" s="81">
        <f>29769.9+106.69</f>
        <v>29876.59</v>
      </c>
      <c r="Q38" s="81">
        <v>69458.5</v>
      </c>
      <c r="R38" s="81">
        <v>36602.77</v>
      </c>
      <c r="S38" s="81">
        <v>30989.66</v>
      </c>
      <c r="T38" s="81">
        <v>22752.4</v>
      </c>
      <c r="U38" s="81">
        <v>24305</v>
      </c>
      <c r="V38" s="81">
        <v>28667.5</v>
      </c>
      <c r="W38" s="81">
        <f>SUM(K38:V38)</f>
        <v>486222.67000000004</v>
      </c>
      <c r="X38" s="209"/>
    </row>
    <row r="39" spans="1:24" ht="12">
      <c r="A39" s="254"/>
      <c r="B39" s="223"/>
      <c r="C39" s="256"/>
      <c r="D39" s="254"/>
      <c r="E39" s="254"/>
      <c r="F39" s="254"/>
      <c r="G39" s="254"/>
      <c r="H39" s="83" t="s">
        <v>77</v>
      </c>
      <c r="I39" s="131">
        <v>1010106090</v>
      </c>
      <c r="J39" s="131">
        <v>245</v>
      </c>
      <c r="K39" s="81"/>
      <c r="L39" s="81"/>
      <c r="M39" s="81"/>
      <c r="N39" s="81"/>
      <c r="O39" s="84">
        <v>431.38</v>
      </c>
      <c r="P39" s="81">
        <v>14443.95</v>
      </c>
      <c r="Q39" s="81"/>
      <c r="R39" s="81">
        <v>11.04</v>
      </c>
      <c r="S39" s="81">
        <v>0</v>
      </c>
      <c r="T39" s="81"/>
      <c r="U39" s="81"/>
      <c r="V39" s="81"/>
      <c r="W39" s="81">
        <f t="shared" si="6"/>
        <v>14886.37</v>
      </c>
      <c r="X39" s="209"/>
    </row>
    <row r="40" spans="1:24" ht="12">
      <c r="A40" s="254"/>
      <c r="B40" s="223"/>
      <c r="C40" s="256"/>
      <c r="D40" s="254"/>
      <c r="E40" s="254"/>
      <c r="F40" s="254"/>
      <c r="G40" s="254"/>
      <c r="H40" s="83" t="s">
        <v>77</v>
      </c>
      <c r="I40" s="131">
        <v>1010106090</v>
      </c>
      <c r="J40" s="131">
        <v>247</v>
      </c>
      <c r="K40" s="81" t="s">
        <v>264</v>
      </c>
      <c r="L40" s="81" t="s">
        <v>264</v>
      </c>
      <c r="M40" s="81" t="s">
        <v>264</v>
      </c>
      <c r="N40" s="81" t="s">
        <v>264</v>
      </c>
      <c r="O40" s="84" t="s">
        <v>264</v>
      </c>
      <c r="P40" s="81" t="s">
        <v>264</v>
      </c>
      <c r="Q40" s="81" t="s">
        <v>264</v>
      </c>
      <c r="R40" s="81">
        <v>215.24</v>
      </c>
      <c r="S40" s="81">
        <v>4324.87</v>
      </c>
      <c r="T40" s="81"/>
      <c r="U40" s="81"/>
      <c r="V40" s="81"/>
      <c r="W40" s="81">
        <f>SUM(K40:V40)</f>
        <v>4540.11</v>
      </c>
      <c r="X40" s="209"/>
    </row>
    <row r="41" spans="1:24" ht="12">
      <c r="A41" s="254"/>
      <c r="B41" s="223"/>
      <c r="C41" s="256"/>
      <c r="D41" s="254"/>
      <c r="E41" s="254"/>
      <c r="F41" s="254"/>
      <c r="G41" s="254"/>
      <c r="H41" s="83" t="s">
        <v>77</v>
      </c>
      <c r="I41" s="131">
        <v>1010106090</v>
      </c>
      <c r="J41" s="131">
        <v>412</v>
      </c>
      <c r="K41" s="81">
        <v>235910</v>
      </c>
      <c r="L41" s="81">
        <v>66629</v>
      </c>
      <c r="M41" s="81">
        <v>0</v>
      </c>
      <c r="N41" s="81">
        <v>0</v>
      </c>
      <c r="O41" s="84">
        <v>12007</v>
      </c>
      <c r="P41" s="81">
        <v>83200</v>
      </c>
      <c r="Q41" s="81">
        <v>390.1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f t="shared" si="6"/>
        <v>398136.1</v>
      </c>
      <c r="X41" s="209"/>
    </row>
    <row r="42" spans="1:24" ht="12">
      <c r="A42" s="254"/>
      <c r="B42" s="223"/>
      <c r="C42" s="256"/>
      <c r="D42" s="254"/>
      <c r="E42" s="254"/>
      <c r="F42" s="254"/>
      <c r="G42" s="254"/>
      <c r="H42" s="83" t="s">
        <v>77</v>
      </c>
      <c r="I42" s="131">
        <v>1010106090</v>
      </c>
      <c r="J42" s="131">
        <v>852</v>
      </c>
      <c r="K42" s="81">
        <v>119.3</v>
      </c>
      <c r="L42" s="81">
        <v>174.5</v>
      </c>
      <c r="M42" s="81">
        <v>0</v>
      </c>
      <c r="N42" s="81">
        <v>719.8</v>
      </c>
      <c r="O42" s="84">
        <v>0</v>
      </c>
      <c r="P42" s="81">
        <v>30.85</v>
      </c>
      <c r="Q42" s="81">
        <v>124.3</v>
      </c>
      <c r="R42" s="81">
        <v>44.3</v>
      </c>
      <c r="S42" s="81">
        <v>48.5</v>
      </c>
      <c r="T42" s="81">
        <v>48.5</v>
      </c>
      <c r="U42" s="81">
        <v>48.5</v>
      </c>
      <c r="V42" s="81">
        <v>44.3</v>
      </c>
      <c r="W42" s="81">
        <f t="shared" si="6"/>
        <v>1402.8499999999997</v>
      </c>
      <c r="X42" s="209"/>
    </row>
    <row r="43" spans="1:24" ht="12">
      <c r="A43" s="254"/>
      <c r="B43" s="223"/>
      <c r="C43" s="256"/>
      <c r="D43" s="254"/>
      <c r="E43" s="254"/>
      <c r="F43" s="254"/>
      <c r="G43" s="254"/>
      <c r="H43" s="83" t="s">
        <v>77</v>
      </c>
      <c r="I43" s="131">
        <v>1010106090</v>
      </c>
      <c r="J43" s="131">
        <v>853</v>
      </c>
      <c r="K43" s="81">
        <v>0</v>
      </c>
      <c r="L43" s="81">
        <v>0</v>
      </c>
      <c r="M43" s="81">
        <v>0</v>
      </c>
      <c r="N43" s="81">
        <v>130</v>
      </c>
      <c r="O43" s="84">
        <v>100</v>
      </c>
      <c r="P43" s="81">
        <v>0</v>
      </c>
      <c r="Q43" s="81">
        <v>0</v>
      </c>
      <c r="R43" s="81">
        <v>50</v>
      </c>
      <c r="S43" s="81">
        <v>0</v>
      </c>
      <c r="T43" s="81">
        <v>0</v>
      </c>
      <c r="U43" s="81">
        <v>0</v>
      </c>
      <c r="V43" s="81">
        <v>0</v>
      </c>
      <c r="W43" s="81">
        <f>SUM(K43:V43)</f>
        <v>280</v>
      </c>
      <c r="X43" s="209"/>
    </row>
    <row r="44" spans="1:24" ht="12">
      <c r="A44" s="254"/>
      <c r="B44" s="224"/>
      <c r="C44" s="257"/>
      <c r="D44" s="254"/>
      <c r="E44" s="254"/>
      <c r="F44" s="254"/>
      <c r="G44" s="254"/>
      <c r="H44" s="83" t="s">
        <v>77</v>
      </c>
      <c r="I44" s="131">
        <v>1010106090</v>
      </c>
      <c r="J44" s="131">
        <v>831</v>
      </c>
      <c r="K44" s="81">
        <v>0</v>
      </c>
      <c r="L44" s="81">
        <v>0</v>
      </c>
      <c r="M44" s="81">
        <v>261.44</v>
      </c>
      <c r="N44" s="81">
        <v>1248.5</v>
      </c>
      <c r="O44" s="84">
        <v>2378.2</v>
      </c>
      <c r="P44" s="81">
        <v>1533.5</v>
      </c>
      <c r="Q44" s="81">
        <v>6840</v>
      </c>
      <c r="R44" s="81">
        <v>1390</v>
      </c>
      <c r="S44" s="81">
        <v>2639.2</v>
      </c>
      <c r="T44" s="81">
        <v>2639.2</v>
      </c>
      <c r="U44" s="81">
        <v>2639.2</v>
      </c>
      <c r="V44" s="81">
        <v>1390</v>
      </c>
      <c r="W44" s="81">
        <f>SUM(K44:V44)</f>
        <v>22959.24</v>
      </c>
      <c r="X44" s="209"/>
    </row>
    <row r="45" spans="1:24" ht="16.5" customHeight="1">
      <c r="A45" s="201"/>
      <c r="B45" s="222" t="s">
        <v>90</v>
      </c>
      <c r="C45" s="201" t="s">
        <v>268</v>
      </c>
      <c r="D45" s="201" t="s">
        <v>264</v>
      </c>
      <c r="E45" s="124" t="s">
        <v>394</v>
      </c>
      <c r="F45" s="201" t="s">
        <v>264</v>
      </c>
      <c r="G45" s="201" t="s">
        <v>264</v>
      </c>
      <c r="H45" s="201" t="s">
        <v>264</v>
      </c>
      <c r="I45" s="201" t="s">
        <v>264</v>
      </c>
      <c r="J45" s="201" t="s">
        <v>264</v>
      </c>
      <c r="K45" s="201">
        <v>100</v>
      </c>
      <c r="L45" s="201" t="s">
        <v>264</v>
      </c>
      <c r="M45" s="201" t="s">
        <v>264</v>
      </c>
      <c r="N45" s="201">
        <v>100</v>
      </c>
      <c r="O45" s="201">
        <v>100</v>
      </c>
      <c r="P45" s="201">
        <v>100</v>
      </c>
      <c r="Q45" s="201">
        <v>100</v>
      </c>
      <c r="R45" s="201">
        <v>100</v>
      </c>
      <c r="S45" s="201">
        <v>100</v>
      </c>
      <c r="T45" s="201">
        <v>100</v>
      </c>
      <c r="U45" s="201">
        <v>100</v>
      </c>
      <c r="V45" s="201">
        <v>100</v>
      </c>
      <c r="W45" s="201" t="s">
        <v>264</v>
      </c>
      <c r="X45" s="209"/>
    </row>
    <row r="46" spans="1:24" ht="36">
      <c r="A46" s="202"/>
      <c r="B46" s="223"/>
      <c r="C46" s="202"/>
      <c r="D46" s="202"/>
      <c r="E46" s="125" t="s">
        <v>325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4"/>
      <c r="W46" s="202"/>
      <c r="X46" s="209"/>
    </row>
    <row r="47" spans="1:24" ht="45" customHeight="1">
      <c r="A47" s="203"/>
      <c r="B47" s="224"/>
      <c r="C47" s="203"/>
      <c r="D47" s="203"/>
      <c r="E47" s="126" t="s">
        <v>224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5"/>
      <c r="W47" s="203"/>
      <c r="X47" s="209"/>
    </row>
    <row r="48" spans="1:23" s="85" customFormat="1" ht="12">
      <c r="A48" s="201"/>
      <c r="B48" s="222" t="s">
        <v>173</v>
      </c>
      <c r="C48" s="201" t="s">
        <v>268</v>
      </c>
      <c r="D48" s="201" t="s">
        <v>264</v>
      </c>
      <c r="E48" s="125" t="s">
        <v>395</v>
      </c>
      <c r="F48" s="201" t="s">
        <v>264</v>
      </c>
      <c r="G48" s="201" t="s">
        <v>264</v>
      </c>
      <c r="H48" s="201" t="s">
        <v>264</v>
      </c>
      <c r="I48" s="201" t="s">
        <v>264</v>
      </c>
      <c r="J48" s="201" t="s">
        <v>264</v>
      </c>
      <c r="K48" s="201">
        <v>100</v>
      </c>
      <c r="L48" s="201">
        <v>100</v>
      </c>
      <c r="M48" s="201">
        <v>100</v>
      </c>
      <c r="N48" s="201">
        <v>100</v>
      </c>
      <c r="O48" s="201">
        <v>100</v>
      </c>
      <c r="P48" s="201">
        <v>100</v>
      </c>
      <c r="Q48" s="201">
        <v>100</v>
      </c>
      <c r="R48" s="201">
        <v>100</v>
      </c>
      <c r="S48" s="201">
        <v>100</v>
      </c>
      <c r="T48" s="201">
        <v>100</v>
      </c>
      <c r="U48" s="201">
        <v>100</v>
      </c>
      <c r="V48" s="201">
        <v>100</v>
      </c>
      <c r="W48" s="201" t="s">
        <v>264</v>
      </c>
    </row>
    <row r="49" spans="1:23" s="85" customFormat="1" ht="36">
      <c r="A49" s="202"/>
      <c r="B49" s="223"/>
      <c r="C49" s="202"/>
      <c r="D49" s="202"/>
      <c r="E49" s="125" t="s">
        <v>326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4"/>
      <c r="W49" s="202"/>
    </row>
    <row r="50" spans="1:23" s="85" customFormat="1" ht="60.75" customHeight="1">
      <c r="A50" s="203"/>
      <c r="B50" s="224"/>
      <c r="C50" s="203"/>
      <c r="D50" s="203"/>
      <c r="E50" s="125" t="s">
        <v>174</v>
      </c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5"/>
      <c r="W50" s="203"/>
    </row>
    <row r="51" spans="1:24" s="82" customFormat="1" ht="24">
      <c r="A51" s="131" t="s">
        <v>279</v>
      </c>
      <c r="B51" s="130" t="s">
        <v>280</v>
      </c>
      <c r="C51" s="74"/>
      <c r="D51" s="76" t="s">
        <v>264</v>
      </c>
      <c r="E51" s="76" t="s">
        <v>264</v>
      </c>
      <c r="F51" s="131" t="s">
        <v>378</v>
      </c>
      <c r="G51" s="131" t="s">
        <v>212</v>
      </c>
      <c r="H51" s="131" t="s">
        <v>264</v>
      </c>
      <c r="I51" s="131" t="s">
        <v>264</v>
      </c>
      <c r="J51" s="131" t="s">
        <v>264</v>
      </c>
      <c r="K51" s="77">
        <f aca="true" t="shared" si="7" ref="K51:Q51">SUM(K52:K64)</f>
        <v>0</v>
      </c>
      <c r="L51" s="77">
        <f t="shared" si="7"/>
        <v>5414.99</v>
      </c>
      <c r="M51" s="77">
        <f t="shared" si="7"/>
        <v>11472.039999999999</v>
      </c>
      <c r="N51" s="77">
        <f t="shared" si="7"/>
        <v>16596.2</v>
      </c>
      <c r="O51" s="77">
        <f>SUM(O52:O64)</f>
        <v>35029.71</v>
      </c>
      <c r="P51" s="77">
        <f>SUM(P52:P64)</f>
        <v>53287.700000000004</v>
      </c>
      <c r="Q51" s="77">
        <f t="shared" si="7"/>
        <v>117580.3</v>
      </c>
      <c r="R51" s="77">
        <f aca="true" t="shared" si="8" ref="R51:W51">SUM(R52:R64)</f>
        <v>114399</v>
      </c>
      <c r="S51" s="77">
        <f t="shared" si="8"/>
        <v>51679.619999999995</v>
      </c>
      <c r="T51" s="77">
        <f t="shared" si="8"/>
        <v>32128.100000000002</v>
      </c>
      <c r="U51" s="77">
        <f t="shared" si="8"/>
        <v>32737.600000000002</v>
      </c>
      <c r="V51" s="77">
        <f t="shared" si="8"/>
        <v>30230.6</v>
      </c>
      <c r="W51" s="77">
        <f t="shared" si="8"/>
        <v>500555.85999999987</v>
      </c>
      <c r="X51" s="266"/>
    </row>
    <row r="52" spans="1:24" ht="12">
      <c r="A52" s="254"/>
      <c r="B52" s="272" t="s">
        <v>185</v>
      </c>
      <c r="C52" s="254" t="s">
        <v>266</v>
      </c>
      <c r="D52" s="254" t="s">
        <v>264</v>
      </c>
      <c r="E52" s="254" t="s">
        <v>264</v>
      </c>
      <c r="F52" s="254" t="s">
        <v>264</v>
      </c>
      <c r="G52" s="254" t="s">
        <v>212</v>
      </c>
      <c r="H52" s="83" t="s">
        <v>77</v>
      </c>
      <c r="I52" s="131">
        <v>1010116092</v>
      </c>
      <c r="J52" s="131">
        <v>111</v>
      </c>
      <c r="K52" s="81">
        <v>0</v>
      </c>
      <c r="L52" s="81">
        <v>1989.7</v>
      </c>
      <c r="M52" s="81">
        <v>5168.83</v>
      </c>
      <c r="N52" s="81">
        <v>9256</v>
      </c>
      <c r="O52" s="81">
        <v>9361.32</v>
      </c>
      <c r="P52" s="81">
        <f>10028.86-621.4</f>
        <v>9407.460000000001</v>
      </c>
      <c r="Q52" s="81">
        <v>11037.7</v>
      </c>
      <c r="R52" s="81">
        <v>12468.9</v>
      </c>
      <c r="S52" s="81">
        <v>10801.79</v>
      </c>
      <c r="T52" s="81">
        <v>11293.7</v>
      </c>
      <c r="U52" s="81">
        <v>11293.7</v>
      </c>
      <c r="V52" s="81">
        <v>11283.8</v>
      </c>
      <c r="W52" s="81">
        <f>SUM(K52:V52)</f>
        <v>103362.9</v>
      </c>
      <c r="X52" s="209"/>
    </row>
    <row r="53" spans="1:24" ht="12">
      <c r="A53" s="254"/>
      <c r="B53" s="272"/>
      <c r="C53" s="254"/>
      <c r="D53" s="254"/>
      <c r="E53" s="254"/>
      <c r="F53" s="254"/>
      <c r="G53" s="254"/>
      <c r="H53" s="83" t="s">
        <v>77</v>
      </c>
      <c r="I53" s="131">
        <v>1010116092</v>
      </c>
      <c r="J53" s="131">
        <v>119</v>
      </c>
      <c r="K53" s="81">
        <v>0</v>
      </c>
      <c r="L53" s="81">
        <v>602.5</v>
      </c>
      <c r="M53" s="81">
        <v>1560.11</v>
      </c>
      <c r="N53" s="81">
        <v>2805.7</v>
      </c>
      <c r="O53" s="81">
        <v>2890.7</v>
      </c>
      <c r="P53" s="81">
        <f>2978.09-187.7</f>
        <v>2790.3900000000003</v>
      </c>
      <c r="Q53" s="81">
        <v>3333.2</v>
      </c>
      <c r="R53" s="81">
        <v>3519.8</v>
      </c>
      <c r="S53" s="81">
        <v>3262.1</v>
      </c>
      <c r="T53" s="81">
        <v>3410.7</v>
      </c>
      <c r="U53" s="81">
        <v>3410.7</v>
      </c>
      <c r="V53" s="81">
        <v>3407.7</v>
      </c>
      <c r="W53" s="81">
        <f aca="true" t="shared" si="9" ref="W53:W63">SUM(K53:V53)</f>
        <v>30993.6</v>
      </c>
      <c r="X53" s="209"/>
    </row>
    <row r="54" spans="1:24" ht="12">
      <c r="A54" s="254"/>
      <c r="B54" s="272"/>
      <c r="C54" s="254"/>
      <c r="D54" s="254"/>
      <c r="E54" s="254"/>
      <c r="F54" s="254"/>
      <c r="G54" s="254"/>
      <c r="H54" s="83" t="s">
        <v>77</v>
      </c>
      <c r="I54" s="131">
        <v>1010116092</v>
      </c>
      <c r="J54" s="131">
        <v>112</v>
      </c>
      <c r="K54" s="81">
        <v>0</v>
      </c>
      <c r="L54" s="81">
        <v>425.89</v>
      </c>
      <c r="M54" s="81">
        <v>119</v>
      </c>
      <c r="N54" s="81">
        <v>200</v>
      </c>
      <c r="O54" s="81">
        <v>659.18</v>
      </c>
      <c r="P54" s="81">
        <v>303.4</v>
      </c>
      <c r="Q54" s="81">
        <f>208.2+55.3</f>
        <v>263.5</v>
      </c>
      <c r="R54" s="81">
        <v>473.7</v>
      </c>
      <c r="S54" s="81">
        <v>342.1</v>
      </c>
      <c r="T54" s="81">
        <v>648</v>
      </c>
      <c r="U54" s="81">
        <v>671.1</v>
      </c>
      <c r="V54" s="81">
        <v>613.9</v>
      </c>
      <c r="W54" s="81">
        <f t="shared" si="9"/>
        <v>4719.7699999999995</v>
      </c>
      <c r="X54" s="209"/>
    </row>
    <row r="55" spans="1:24" ht="12">
      <c r="A55" s="254"/>
      <c r="B55" s="272"/>
      <c r="C55" s="254"/>
      <c r="D55" s="254"/>
      <c r="E55" s="254"/>
      <c r="F55" s="254"/>
      <c r="G55" s="254"/>
      <c r="H55" s="83" t="s">
        <v>77</v>
      </c>
      <c r="I55" s="131">
        <v>1010116092</v>
      </c>
      <c r="J55" s="131">
        <v>242</v>
      </c>
      <c r="K55" s="81">
        <v>0</v>
      </c>
      <c r="L55" s="81">
        <v>651.7</v>
      </c>
      <c r="M55" s="81">
        <v>848</v>
      </c>
      <c r="N55" s="81">
        <v>0</v>
      </c>
      <c r="O55" s="81">
        <v>161</v>
      </c>
      <c r="P55" s="81">
        <v>472.5</v>
      </c>
      <c r="Q55" s="81">
        <v>473</v>
      </c>
      <c r="R55" s="81">
        <v>164.23</v>
      </c>
      <c r="S55" s="81">
        <v>259.5</v>
      </c>
      <c r="T55" s="81">
        <v>199.2</v>
      </c>
      <c r="U55" s="81">
        <v>207</v>
      </c>
      <c r="V55" s="81">
        <v>450.7</v>
      </c>
      <c r="W55" s="81">
        <f t="shared" si="9"/>
        <v>3886.8299999999995</v>
      </c>
      <c r="X55" s="209"/>
    </row>
    <row r="56" spans="1:24" ht="12">
      <c r="A56" s="254"/>
      <c r="B56" s="272"/>
      <c r="C56" s="254"/>
      <c r="D56" s="254"/>
      <c r="E56" s="254"/>
      <c r="F56" s="254"/>
      <c r="G56" s="254"/>
      <c r="H56" s="83" t="s">
        <v>289</v>
      </c>
      <c r="I56" s="131">
        <v>1010116092</v>
      </c>
      <c r="J56" s="131">
        <v>243</v>
      </c>
      <c r="K56" s="81">
        <v>0</v>
      </c>
      <c r="L56" s="81">
        <v>0</v>
      </c>
      <c r="M56" s="81">
        <v>0</v>
      </c>
      <c r="N56" s="81">
        <v>0</v>
      </c>
      <c r="O56" s="81">
        <v>14243.84</v>
      </c>
      <c r="P56" s="81">
        <v>31157.9</v>
      </c>
      <c r="Q56" s="81">
        <v>39037.6</v>
      </c>
      <c r="R56" s="81">
        <v>54890.9</v>
      </c>
      <c r="S56" s="81">
        <v>19369.99</v>
      </c>
      <c r="T56" s="81">
        <v>3220.9</v>
      </c>
      <c r="U56" s="81">
        <v>3346.5</v>
      </c>
      <c r="V56" s="81">
        <v>2595.9</v>
      </c>
      <c r="W56" s="81">
        <f t="shared" si="9"/>
        <v>167863.52999999997</v>
      </c>
      <c r="X56" s="209"/>
    </row>
    <row r="57" spans="1:24" ht="12">
      <c r="A57" s="254"/>
      <c r="B57" s="272"/>
      <c r="C57" s="254"/>
      <c r="D57" s="254"/>
      <c r="E57" s="254"/>
      <c r="F57" s="254"/>
      <c r="G57" s="254"/>
      <c r="H57" s="83" t="s">
        <v>77</v>
      </c>
      <c r="I57" s="131">
        <v>1010116092</v>
      </c>
      <c r="J57" s="131">
        <v>244</v>
      </c>
      <c r="K57" s="81">
        <v>0</v>
      </c>
      <c r="L57" s="81">
        <v>1673.2</v>
      </c>
      <c r="M57" s="81">
        <v>3755.1</v>
      </c>
      <c r="N57" s="81">
        <v>4165.55</v>
      </c>
      <c r="O57" s="81">
        <v>7616.21</v>
      </c>
      <c r="P57" s="81">
        <v>9103.95</v>
      </c>
      <c r="Q57" s="81">
        <v>63251.2</v>
      </c>
      <c r="R57" s="81">
        <v>13117.7</v>
      </c>
      <c r="S57" s="81">
        <v>11442.57</v>
      </c>
      <c r="T57" s="81">
        <v>11014.3</v>
      </c>
      <c r="U57" s="81">
        <v>11377.4</v>
      </c>
      <c r="V57" s="81">
        <v>11236.6</v>
      </c>
      <c r="W57" s="81">
        <f t="shared" si="9"/>
        <v>147753.78</v>
      </c>
      <c r="X57" s="209"/>
    </row>
    <row r="58" spans="1:24" ht="12">
      <c r="A58" s="254"/>
      <c r="B58" s="272"/>
      <c r="C58" s="254"/>
      <c r="D58" s="254"/>
      <c r="E58" s="254"/>
      <c r="F58" s="254"/>
      <c r="G58" s="254"/>
      <c r="H58" s="83" t="s">
        <v>77</v>
      </c>
      <c r="I58" s="131">
        <v>1010116092</v>
      </c>
      <c r="J58" s="131">
        <v>247</v>
      </c>
      <c r="K58" s="81">
        <v>0</v>
      </c>
      <c r="L58" s="81" t="s">
        <v>119</v>
      </c>
      <c r="M58" s="81" t="s">
        <v>119</v>
      </c>
      <c r="N58" s="81" t="s">
        <v>119</v>
      </c>
      <c r="O58" s="81" t="s">
        <v>119</v>
      </c>
      <c r="P58" s="81" t="s">
        <v>119</v>
      </c>
      <c r="Q58" s="81" t="s">
        <v>119</v>
      </c>
      <c r="R58" s="81">
        <v>1550.67</v>
      </c>
      <c r="S58" s="81">
        <v>6174.98</v>
      </c>
      <c r="T58" s="81">
        <v>2306.1</v>
      </c>
      <c r="U58" s="81">
        <v>2396</v>
      </c>
      <c r="V58" s="81">
        <v>600</v>
      </c>
      <c r="W58" s="81">
        <f t="shared" si="9"/>
        <v>13027.75</v>
      </c>
      <c r="X58" s="209"/>
    </row>
    <row r="59" spans="1:24" ht="12">
      <c r="A59" s="254"/>
      <c r="B59" s="272"/>
      <c r="C59" s="254"/>
      <c r="D59" s="254"/>
      <c r="E59" s="254"/>
      <c r="F59" s="254"/>
      <c r="G59" s="254"/>
      <c r="H59" s="83" t="s">
        <v>77</v>
      </c>
      <c r="I59" s="131">
        <v>1010116092</v>
      </c>
      <c r="J59" s="131">
        <v>321</v>
      </c>
      <c r="K59" s="81" t="s">
        <v>119</v>
      </c>
      <c r="L59" s="81" t="s">
        <v>119</v>
      </c>
      <c r="M59" s="81" t="s">
        <v>119</v>
      </c>
      <c r="N59" s="81" t="s">
        <v>119</v>
      </c>
      <c r="O59" s="81" t="s">
        <v>119</v>
      </c>
      <c r="P59" s="81" t="s">
        <v>119</v>
      </c>
      <c r="Q59" s="81" t="s">
        <v>119</v>
      </c>
      <c r="R59" s="81" t="s">
        <v>119</v>
      </c>
      <c r="S59" s="81">
        <v>1.6</v>
      </c>
      <c r="T59" s="81"/>
      <c r="U59" s="81"/>
      <c r="V59" s="81"/>
      <c r="W59" s="81">
        <f>SUM(K59:V59)</f>
        <v>1.6</v>
      </c>
      <c r="X59" s="209"/>
    </row>
    <row r="60" spans="1:24" ht="12">
      <c r="A60" s="254"/>
      <c r="B60" s="272"/>
      <c r="C60" s="254"/>
      <c r="D60" s="254"/>
      <c r="E60" s="254"/>
      <c r="F60" s="254"/>
      <c r="G60" s="254"/>
      <c r="H60" s="83" t="s">
        <v>77</v>
      </c>
      <c r="I60" s="131">
        <v>1010116092</v>
      </c>
      <c r="J60" s="131">
        <v>412</v>
      </c>
      <c r="K60" s="81">
        <v>0</v>
      </c>
      <c r="L60" s="81" t="s">
        <v>119</v>
      </c>
      <c r="M60" s="81" t="s">
        <v>119</v>
      </c>
      <c r="N60" s="81" t="s">
        <v>119</v>
      </c>
      <c r="O60" s="81" t="s">
        <v>119</v>
      </c>
      <c r="P60" s="81" t="s">
        <v>119</v>
      </c>
      <c r="Q60" s="81" t="s">
        <v>119</v>
      </c>
      <c r="R60" s="81">
        <v>28171.1</v>
      </c>
      <c r="S60" s="81"/>
      <c r="T60" s="81"/>
      <c r="U60" s="81"/>
      <c r="V60" s="81"/>
      <c r="W60" s="81">
        <f>SUM(K60:V60)</f>
        <v>28171.1</v>
      </c>
      <c r="X60" s="209"/>
    </row>
    <row r="61" spans="1:24" ht="12">
      <c r="A61" s="254"/>
      <c r="B61" s="272"/>
      <c r="C61" s="254"/>
      <c r="D61" s="254"/>
      <c r="E61" s="254"/>
      <c r="F61" s="254"/>
      <c r="G61" s="254"/>
      <c r="H61" s="83" t="s">
        <v>77</v>
      </c>
      <c r="I61" s="131">
        <v>1010116092</v>
      </c>
      <c r="J61" s="131">
        <v>831</v>
      </c>
      <c r="K61" s="81">
        <v>0</v>
      </c>
      <c r="L61" s="81">
        <v>0</v>
      </c>
      <c r="M61" s="81">
        <v>0</v>
      </c>
      <c r="N61" s="81">
        <v>58.75</v>
      </c>
      <c r="O61" s="81">
        <v>3.46</v>
      </c>
      <c r="P61" s="81">
        <v>0</v>
      </c>
      <c r="Q61" s="81">
        <v>1.1</v>
      </c>
      <c r="R61" s="81">
        <v>12.2</v>
      </c>
      <c r="S61" s="81">
        <v>14.57</v>
      </c>
      <c r="T61" s="81">
        <v>0</v>
      </c>
      <c r="U61" s="81">
        <v>0</v>
      </c>
      <c r="V61" s="81">
        <v>0</v>
      </c>
      <c r="W61" s="81">
        <f t="shared" si="9"/>
        <v>90.08000000000001</v>
      </c>
      <c r="X61" s="209"/>
    </row>
    <row r="62" spans="1:24" ht="12">
      <c r="A62" s="254"/>
      <c r="B62" s="272"/>
      <c r="C62" s="254"/>
      <c r="D62" s="254"/>
      <c r="E62" s="254"/>
      <c r="F62" s="254"/>
      <c r="G62" s="254"/>
      <c r="H62" s="83" t="s">
        <v>77</v>
      </c>
      <c r="I62" s="131">
        <v>1010116092</v>
      </c>
      <c r="J62" s="131">
        <v>851</v>
      </c>
      <c r="K62" s="81">
        <v>0</v>
      </c>
      <c r="L62" s="81">
        <v>15</v>
      </c>
      <c r="M62" s="81">
        <v>1</v>
      </c>
      <c r="N62" s="81">
        <v>1</v>
      </c>
      <c r="O62" s="81">
        <v>4.2</v>
      </c>
      <c r="P62" s="81">
        <v>0</v>
      </c>
      <c r="Q62" s="81"/>
      <c r="R62" s="81">
        <v>1</v>
      </c>
      <c r="S62" s="81">
        <v>1</v>
      </c>
      <c r="T62" s="81">
        <v>1.2</v>
      </c>
      <c r="U62" s="81">
        <v>1.2</v>
      </c>
      <c r="V62" s="81">
        <v>0</v>
      </c>
      <c r="W62" s="81">
        <f t="shared" si="9"/>
        <v>25.599999999999998</v>
      </c>
      <c r="X62" s="209"/>
    </row>
    <row r="63" spans="1:24" ht="12">
      <c r="A63" s="254"/>
      <c r="B63" s="272"/>
      <c r="C63" s="254"/>
      <c r="D63" s="254"/>
      <c r="E63" s="254"/>
      <c r="F63" s="254"/>
      <c r="G63" s="254"/>
      <c r="H63" s="83" t="s">
        <v>77</v>
      </c>
      <c r="I63" s="131">
        <v>1010116092</v>
      </c>
      <c r="J63" s="131">
        <v>852</v>
      </c>
      <c r="K63" s="81">
        <v>0</v>
      </c>
      <c r="L63" s="81">
        <v>57</v>
      </c>
      <c r="M63" s="81">
        <v>7</v>
      </c>
      <c r="N63" s="81">
        <v>23.2</v>
      </c>
      <c r="O63" s="81">
        <v>88.8</v>
      </c>
      <c r="P63" s="81">
        <v>52.1</v>
      </c>
      <c r="Q63" s="81">
        <v>182</v>
      </c>
      <c r="R63" s="81">
        <v>26.8</v>
      </c>
      <c r="S63" s="81">
        <v>7.42</v>
      </c>
      <c r="T63" s="81">
        <v>32</v>
      </c>
      <c r="U63" s="81">
        <v>32</v>
      </c>
      <c r="V63" s="81">
        <v>40</v>
      </c>
      <c r="W63" s="81">
        <f t="shared" si="9"/>
        <v>548.32</v>
      </c>
      <c r="X63" s="209"/>
    </row>
    <row r="64" spans="1:24" ht="12">
      <c r="A64" s="254"/>
      <c r="B64" s="272"/>
      <c r="C64" s="254"/>
      <c r="D64" s="254"/>
      <c r="E64" s="201"/>
      <c r="F64" s="254"/>
      <c r="G64" s="254"/>
      <c r="H64" s="83" t="s">
        <v>77</v>
      </c>
      <c r="I64" s="131">
        <v>1010116092</v>
      </c>
      <c r="J64" s="131">
        <v>853</v>
      </c>
      <c r="K64" s="81">
        <v>0</v>
      </c>
      <c r="L64" s="81">
        <v>0</v>
      </c>
      <c r="M64" s="81">
        <v>13</v>
      </c>
      <c r="N64" s="81">
        <v>86</v>
      </c>
      <c r="O64" s="81">
        <v>1</v>
      </c>
      <c r="P64" s="81">
        <v>0</v>
      </c>
      <c r="Q64" s="81">
        <v>1</v>
      </c>
      <c r="R64" s="81">
        <v>2</v>
      </c>
      <c r="S64" s="81">
        <v>2</v>
      </c>
      <c r="T64" s="81">
        <v>2</v>
      </c>
      <c r="U64" s="81">
        <v>2</v>
      </c>
      <c r="V64" s="81">
        <v>2</v>
      </c>
      <c r="W64" s="81">
        <f>SUM(K64:V64)</f>
        <v>111</v>
      </c>
      <c r="X64" s="209"/>
    </row>
    <row r="65" spans="1:24" ht="12">
      <c r="A65" s="201"/>
      <c r="B65" s="222" t="s">
        <v>124</v>
      </c>
      <c r="C65" s="201" t="s">
        <v>268</v>
      </c>
      <c r="D65" s="201" t="s">
        <v>264</v>
      </c>
      <c r="E65" s="124" t="s">
        <v>396</v>
      </c>
      <c r="F65" s="201" t="s">
        <v>264</v>
      </c>
      <c r="G65" s="201" t="s">
        <v>264</v>
      </c>
      <c r="H65" s="201" t="s">
        <v>264</v>
      </c>
      <c r="I65" s="201" t="s">
        <v>264</v>
      </c>
      <c r="J65" s="201" t="s">
        <v>264</v>
      </c>
      <c r="K65" s="201" t="s">
        <v>264</v>
      </c>
      <c r="L65" s="201">
        <v>74</v>
      </c>
      <c r="M65" s="201">
        <v>100</v>
      </c>
      <c r="N65" s="201">
        <v>100</v>
      </c>
      <c r="O65" s="201">
        <v>100</v>
      </c>
      <c r="P65" s="231">
        <v>100</v>
      </c>
      <c r="Q65" s="201">
        <v>100</v>
      </c>
      <c r="R65" s="201">
        <v>100</v>
      </c>
      <c r="S65" s="201">
        <v>100</v>
      </c>
      <c r="T65" s="201">
        <v>100</v>
      </c>
      <c r="U65" s="201">
        <v>100</v>
      </c>
      <c r="V65" s="201">
        <v>100</v>
      </c>
      <c r="W65" s="201" t="s">
        <v>264</v>
      </c>
      <c r="X65" s="209"/>
    </row>
    <row r="66" spans="1:24" ht="12">
      <c r="A66" s="202"/>
      <c r="B66" s="223"/>
      <c r="C66" s="202"/>
      <c r="D66" s="202"/>
      <c r="E66" s="125" t="s">
        <v>327</v>
      </c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32"/>
      <c r="Q66" s="202"/>
      <c r="R66" s="202"/>
      <c r="S66" s="202"/>
      <c r="T66" s="202"/>
      <c r="U66" s="202"/>
      <c r="V66" s="202"/>
      <c r="W66" s="202"/>
      <c r="X66" s="209"/>
    </row>
    <row r="67" spans="1:24" ht="12">
      <c r="A67" s="202"/>
      <c r="B67" s="223"/>
      <c r="C67" s="202"/>
      <c r="D67" s="202"/>
      <c r="E67" s="125" t="s">
        <v>328</v>
      </c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32"/>
      <c r="Q67" s="202"/>
      <c r="R67" s="202"/>
      <c r="S67" s="202"/>
      <c r="T67" s="202"/>
      <c r="U67" s="202"/>
      <c r="V67" s="202"/>
      <c r="W67" s="202"/>
      <c r="X67" s="209"/>
    </row>
    <row r="68" spans="1:24" s="82" customFormat="1" ht="24">
      <c r="A68" s="203"/>
      <c r="B68" s="224"/>
      <c r="C68" s="203"/>
      <c r="D68" s="203"/>
      <c r="E68" s="126" t="s">
        <v>306</v>
      </c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33"/>
      <c r="Q68" s="203"/>
      <c r="R68" s="203"/>
      <c r="S68" s="203"/>
      <c r="T68" s="203"/>
      <c r="U68" s="203"/>
      <c r="V68" s="203"/>
      <c r="W68" s="203"/>
      <c r="X68" s="266"/>
    </row>
    <row r="69" spans="1:23" s="82" customFormat="1" ht="52.5" customHeight="1">
      <c r="A69" s="131" t="s">
        <v>281</v>
      </c>
      <c r="B69" s="130" t="s">
        <v>6</v>
      </c>
      <c r="C69" s="74"/>
      <c r="D69" s="76" t="s">
        <v>264</v>
      </c>
      <c r="E69" s="142" t="s">
        <v>264</v>
      </c>
      <c r="F69" s="131" t="s">
        <v>378</v>
      </c>
      <c r="G69" s="131" t="s">
        <v>212</v>
      </c>
      <c r="H69" s="131" t="s">
        <v>264</v>
      </c>
      <c r="I69" s="131" t="s">
        <v>264</v>
      </c>
      <c r="J69" s="131" t="s">
        <v>264</v>
      </c>
      <c r="K69" s="77">
        <f>K70</f>
        <v>17805.7</v>
      </c>
      <c r="L69" s="77">
        <f aca="true" t="shared" si="10" ref="L69:V69">L70</f>
        <v>28382.55</v>
      </c>
      <c r="M69" s="77">
        <f t="shared" si="10"/>
        <v>26701.6</v>
      </c>
      <c r="N69" s="77">
        <f t="shared" si="10"/>
        <v>28046</v>
      </c>
      <c r="O69" s="77">
        <f t="shared" si="10"/>
        <v>40223.9</v>
      </c>
      <c r="P69" s="77">
        <f t="shared" si="10"/>
        <v>0</v>
      </c>
      <c r="Q69" s="77">
        <f t="shared" si="10"/>
        <v>0</v>
      </c>
      <c r="R69" s="77">
        <f t="shared" si="10"/>
        <v>0</v>
      </c>
      <c r="S69" s="77">
        <f t="shared" si="10"/>
        <v>0</v>
      </c>
      <c r="T69" s="77">
        <f t="shared" si="10"/>
        <v>0</v>
      </c>
      <c r="U69" s="77">
        <f t="shared" si="10"/>
        <v>0</v>
      </c>
      <c r="V69" s="77">
        <f t="shared" si="10"/>
        <v>0</v>
      </c>
      <c r="W69" s="77">
        <f>W70</f>
        <v>141159.75</v>
      </c>
    </row>
    <row r="70" spans="1:23" ht="29.25" customHeight="1">
      <c r="A70" s="131"/>
      <c r="B70" s="130" t="s">
        <v>185</v>
      </c>
      <c r="C70" s="131" t="s">
        <v>266</v>
      </c>
      <c r="D70" s="131" t="s">
        <v>264</v>
      </c>
      <c r="E70" s="124" t="s">
        <v>264</v>
      </c>
      <c r="F70" s="131" t="s">
        <v>264</v>
      </c>
      <c r="G70" s="131" t="s">
        <v>212</v>
      </c>
      <c r="H70" s="83" t="s">
        <v>78</v>
      </c>
      <c r="I70" s="131">
        <v>1010104350</v>
      </c>
      <c r="J70" s="131">
        <v>633</v>
      </c>
      <c r="K70" s="81">
        <v>17805.7</v>
      </c>
      <c r="L70" s="81">
        <v>28382.55</v>
      </c>
      <c r="M70" s="81">
        <v>26701.6</v>
      </c>
      <c r="N70" s="81">
        <v>28046</v>
      </c>
      <c r="O70" s="81">
        <v>40223.9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1">
        <f>SUM(K70:U70)</f>
        <v>141159.75</v>
      </c>
    </row>
    <row r="71" spans="1:23" ht="12" customHeight="1">
      <c r="A71" s="201"/>
      <c r="B71" s="222" t="s">
        <v>161</v>
      </c>
      <c r="C71" s="201" t="s">
        <v>268</v>
      </c>
      <c r="D71" s="201" t="s">
        <v>264</v>
      </c>
      <c r="E71" s="124" t="s">
        <v>397</v>
      </c>
      <c r="F71" s="201" t="s">
        <v>264</v>
      </c>
      <c r="G71" s="201" t="s">
        <v>264</v>
      </c>
      <c r="H71" s="201" t="s">
        <v>264</v>
      </c>
      <c r="I71" s="201" t="s">
        <v>264</v>
      </c>
      <c r="J71" s="201" t="s">
        <v>264</v>
      </c>
      <c r="K71" s="201">
        <v>100</v>
      </c>
      <c r="L71" s="201">
        <v>100</v>
      </c>
      <c r="M71" s="201">
        <v>100</v>
      </c>
      <c r="N71" s="201">
        <v>100</v>
      </c>
      <c r="O71" s="201">
        <v>100</v>
      </c>
      <c r="P71" s="201" t="s">
        <v>264</v>
      </c>
      <c r="Q71" s="201" t="s">
        <v>264</v>
      </c>
      <c r="R71" s="201" t="s">
        <v>264</v>
      </c>
      <c r="S71" s="201" t="s">
        <v>264</v>
      </c>
      <c r="T71" s="201" t="s">
        <v>264</v>
      </c>
      <c r="U71" s="201" t="s">
        <v>264</v>
      </c>
      <c r="V71" s="201" t="s">
        <v>264</v>
      </c>
      <c r="W71" s="201" t="s">
        <v>264</v>
      </c>
    </row>
    <row r="72" spans="1:23" ht="12" customHeight="1">
      <c r="A72" s="202"/>
      <c r="B72" s="223"/>
      <c r="C72" s="202"/>
      <c r="D72" s="202"/>
      <c r="E72" s="125" t="s">
        <v>329</v>
      </c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spans="1:23" ht="12" customHeight="1">
      <c r="A73" s="203"/>
      <c r="B73" s="224"/>
      <c r="C73" s="203"/>
      <c r="D73" s="203"/>
      <c r="E73" s="126" t="s">
        <v>307</v>
      </c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s="78" customFormat="1" ht="68.25" customHeight="1">
      <c r="A74" s="131" t="s">
        <v>7</v>
      </c>
      <c r="B74" s="130" t="s">
        <v>8</v>
      </c>
      <c r="C74" s="76"/>
      <c r="D74" s="76" t="s">
        <v>264</v>
      </c>
      <c r="E74" s="126" t="s">
        <v>264</v>
      </c>
      <c r="F74" s="131" t="s">
        <v>378</v>
      </c>
      <c r="G74" s="131" t="s">
        <v>212</v>
      </c>
      <c r="H74" s="131" t="s">
        <v>264</v>
      </c>
      <c r="I74" s="131" t="s">
        <v>264</v>
      </c>
      <c r="J74" s="131" t="s">
        <v>264</v>
      </c>
      <c r="K74" s="69" t="s">
        <v>264</v>
      </c>
      <c r="L74" s="69" t="s">
        <v>264</v>
      </c>
      <c r="M74" s="69" t="s">
        <v>264</v>
      </c>
      <c r="N74" s="69" t="s">
        <v>264</v>
      </c>
      <c r="O74" s="69" t="s">
        <v>264</v>
      </c>
      <c r="P74" s="69" t="s">
        <v>264</v>
      </c>
      <c r="Q74" s="69" t="s">
        <v>264</v>
      </c>
      <c r="R74" s="69" t="s">
        <v>264</v>
      </c>
      <c r="S74" s="69" t="s">
        <v>264</v>
      </c>
      <c r="T74" s="69" t="s">
        <v>264</v>
      </c>
      <c r="U74" s="69" t="s">
        <v>264</v>
      </c>
      <c r="V74" s="69" t="s">
        <v>264</v>
      </c>
      <c r="W74" s="69" t="s">
        <v>264</v>
      </c>
    </row>
    <row r="75" spans="1:23" ht="12">
      <c r="A75" s="131"/>
      <c r="B75" s="130" t="s">
        <v>185</v>
      </c>
      <c r="C75" s="131" t="s">
        <v>266</v>
      </c>
      <c r="D75" s="131" t="s">
        <v>264</v>
      </c>
      <c r="E75" s="131" t="s">
        <v>264</v>
      </c>
      <c r="F75" s="131" t="s">
        <v>264</v>
      </c>
      <c r="G75" s="131" t="s">
        <v>212</v>
      </c>
      <c r="H75" s="131" t="s">
        <v>264</v>
      </c>
      <c r="I75" s="131" t="s">
        <v>264</v>
      </c>
      <c r="J75" s="131" t="s">
        <v>264</v>
      </c>
      <c r="K75" s="69" t="s">
        <v>264</v>
      </c>
      <c r="L75" s="69" t="s">
        <v>264</v>
      </c>
      <c r="M75" s="69" t="s">
        <v>264</v>
      </c>
      <c r="N75" s="69" t="s">
        <v>264</v>
      </c>
      <c r="O75" s="69" t="s">
        <v>264</v>
      </c>
      <c r="P75" s="69" t="s">
        <v>264</v>
      </c>
      <c r="Q75" s="69" t="s">
        <v>264</v>
      </c>
      <c r="R75" s="69" t="s">
        <v>264</v>
      </c>
      <c r="S75" s="69" t="s">
        <v>264</v>
      </c>
      <c r="T75" s="69" t="s">
        <v>264</v>
      </c>
      <c r="U75" s="69" t="s">
        <v>264</v>
      </c>
      <c r="V75" s="69" t="s">
        <v>264</v>
      </c>
      <c r="W75" s="69" t="s">
        <v>264</v>
      </c>
    </row>
    <row r="76" spans="1:23" s="65" customFormat="1" ht="12">
      <c r="A76" s="251"/>
      <c r="B76" s="222" t="s">
        <v>109</v>
      </c>
      <c r="C76" s="201" t="s">
        <v>268</v>
      </c>
      <c r="D76" s="201" t="s">
        <v>264</v>
      </c>
      <c r="E76" s="138" t="s">
        <v>393</v>
      </c>
      <c r="F76" s="201" t="s">
        <v>264</v>
      </c>
      <c r="G76" s="201" t="s">
        <v>264</v>
      </c>
      <c r="H76" s="201" t="s">
        <v>264</v>
      </c>
      <c r="I76" s="201" t="s">
        <v>264</v>
      </c>
      <c r="J76" s="201" t="s">
        <v>264</v>
      </c>
      <c r="K76" s="206">
        <v>100</v>
      </c>
      <c r="L76" s="206">
        <v>99.5</v>
      </c>
      <c r="M76" s="206">
        <v>100</v>
      </c>
      <c r="N76" s="206">
        <v>100</v>
      </c>
      <c r="O76" s="206">
        <v>100</v>
      </c>
      <c r="P76" s="206">
        <v>100</v>
      </c>
      <c r="Q76" s="206">
        <v>100</v>
      </c>
      <c r="R76" s="206">
        <v>100</v>
      </c>
      <c r="S76" s="206">
        <v>100</v>
      </c>
      <c r="T76" s="206">
        <v>100</v>
      </c>
      <c r="U76" s="206">
        <v>100</v>
      </c>
      <c r="V76" s="206">
        <v>100</v>
      </c>
      <c r="W76" s="206" t="s">
        <v>264</v>
      </c>
    </row>
    <row r="77" spans="1:23" s="65" customFormat="1" ht="72">
      <c r="A77" s="252"/>
      <c r="B77" s="223"/>
      <c r="C77" s="202"/>
      <c r="D77" s="202"/>
      <c r="E77" s="139" t="s">
        <v>330</v>
      </c>
      <c r="F77" s="202"/>
      <c r="G77" s="202"/>
      <c r="H77" s="202"/>
      <c r="I77" s="202"/>
      <c r="J77" s="20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07"/>
      <c r="W77" s="212"/>
    </row>
    <row r="78" spans="1:23" s="65" customFormat="1" ht="120" customHeight="1">
      <c r="A78" s="253"/>
      <c r="B78" s="224"/>
      <c r="C78" s="203"/>
      <c r="D78" s="203"/>
      <c r="E78" s="140" t="s">
        <v>308</v>
      </c>
      <c r="F78" s="203"/>
      <c r="G78" s="203"/>
      <c r="H78" s="203"/>
      <c r="I78" s="203"/>
      <c r="J78" s="20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08"/>
      <c r="W78" s="213"/>
    </row>
    <row r="79" spans="1:23" s="65" customFormat="1" ht="12">
      <c r="A79" s="251"/>
      <c r="B79" s="222" t="s">
        <v>389</v>
      </c>
      <c r="C79" s="201" t="s">
        <v>268</v>
      </c>
      <c r="D79" s="201" t="s">
        <v>264</v>
      </c>
      <c r="E79" s="138" t="s">
        <v>393</v>
      </c>
      <c r="F79" s="201" t="s">
        <v>264</v>
      </c>
      <c r="G79" s="201" t="s">
        <v>264</v>
      </c>
      <c r="H79" s="201" t="s">
        <v>264</v>
      </c>
      <c r="I79" s="201" t="s">
        <v>264</v>
      </c>
      <c r="J79" s="201" t="s">
        <v>264</v>
      </c>
      <c r="K79" s="201">
        <v>95.7</v>
      </c>
      <c r="L79" s="201">
        <v>90.8</v>
      </c>
      <c r="M79" s="201">
        <v>100</v>
      </c>
      <c r="N79" s="201">
        <v>100</v>
      </c>
      <c r="O79" s="201">
        <v>100</v>
      </c>
      <c r="P79" s="201">
        <v>100</v>
      </c>
      <c r="Q79" s="201">
        <v>100</v>
      </c>
      <c r="R79" s="206">
        <v>100</v>
      </c>
      <c r="S79" s="206">
        <v>100</v>
      </c>
      <c r="T79" s="206">
        <v>100</v>
      </c>
      <c r="U79" s="206">
        <v>100</v>
      </c>
      <c r="V79" s="206">
        <v>100</v>
      </c>
      <c r="W79" s="201" t="s">
        <v>264</v>
      </c>
    </row>
    <row r="80" spans="1:23" s="65" customFormat="1" ht="128.25" customHeight="1">
      <c r="A80" s="252"/>
      <c r="B80" s="223"/>
      <c r="C80" s="202"/>
      <c r="D80" s="202"/>
      <c r="E80" s="125" t="s">
        <v>331</v>
      </c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12"/>
      <c r="S80" s="212"/>
      <c r="T80" s="212"/>
      <c r="U80" s="212"/>
      <c r="V80" s="207"/>
      <c r="W80" s="202"/>
    </row>
    <row r="81" spans="1:23" s="65" customFormat="1" ht="120" customHeight="1">
      <c r="A81" s="253"/>
      <c r="B81" s="224"/>
      <c r="C81" s="203"/>
      <c r="D81" s="203"/>
      <c r="E81" s="140" t="s">
        <v>309</v>
      </c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13"/>
      <c r="S81" s="213"/>
      <c r="T81" s="213"/>
      <c r="U81" s="213"/>
      <c r="V81" s="208"/>
      <c r="W81" s="203"/>
    </row>
    <row r="82" spans="1:24" s="65" customFormat="1" ht="12">
      <c r="A82" s="251"/>
      <c r="B82" s="222" t="s">
        <v>299</v>
      </c>
      <c r="C82" s="201" t="s">
        <v>268</v>
      </c>
      <c r="D82" s="201" t="s">
        <v>264</v>
      </c>
      <c r="E82" s="138" t="s">
        <v>393</v>
      </c>
      <c r="F82" s="201" t="s">
        <v>264</v>
      </c>
      <c r="G82" s="201" t="s">
        <v>264</v>
      </c>
      <c r="H82" s="201" t="s">
        <v>264</v>
      </c>
      <c r="I82" s="201" t="s">
        <v>264</v>
      </c>
      <c r="J82" s="201" t="s">
        <v>264</v>
      </c>
      <c r="K82" s="206">
        <v>82.6</v>
      </c>
      <c r="L82" s="206">
        <v>142.6</v>
      </c>
      <c r="M82" s="206">
        <v>100</v>
      </c>
      <c r="N82" s="206">
        <v>100</v>
      </c>
      <c r="O82" s="206">
        <v>100</v>
      </c>
      <c r="P82" s="206">
        <v>100</v>
      </c>
      <c r="Q82" s="206">
        <v>100</v>
      </c>
      <c r="R82" s="206">
        <v>100</v>
      </c>
      <c r="S82" s="206">
        <v>100</v>
      </c>
      <c r="T82" s="206">
        <v>100</v>
      </c>
      <c r="U82" s="206">
        <v>100</v>
      </c>
      <c r="V82" s="206">
        <v>100</v>
      </c>
      <c r="W82" s="206" t="s">
        <v>264</v>
      </c>
      <c r="X82" s="211"/>
    </row>
    <row r="83" spans="1:24" s="65" customFormat="1" ht="60">
      <c r="A83" s="252"/>
      <c r="B83" s="223"/>
      <c r="C83" s="202"/>
      <c r="D83" s="202"/>
      <c r="E83" s="139" t="s">
        <v>332</v>
      </c>
      <c r="F83" s="202"/>
      <c r="G83" s="202"/>
      <c r="H83" s="202"/>
      <c r="I83" s="202"/>
      <c r="J83" s="20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07"/>
      <c r="W83" s="212"/>
      <c r="X83" s="211"/>
    </row>
    <row r="84" spans="1:24" s="65" customFormat="1" ht="91.5" customHeight="1">
      <c r="A84" s="253"/>
      <c r="B84" s="224"/>
      <c r="C84" s="203"/>
      <c r="D84" s="203"/>
      <c r="E84" s="140" t="s">
        <v>310</v>
      </c>
      <c r="F84" s="203"/>
      <c r="G84" s="203"/>
      <c r="H84" s="203"/>
      <c r="I84" s="203"/>
      <c r="J84" s="20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08"/>
      <c r="W84" s="213"/>
      <c r="X84" s="211"/>
    </row>
    <row r="85" spans="1:23" s="65" customFormat="1" ht="12">
      <c r="A85" s="251"/>
      <c r="B85" s="222" t="s">
        <v>292</v>
      </c>
      <c r="C85" s="201" t="s">
        <v>268</v>
      </c>
      <c r="D85" s="201" t="s">
        <v>264</v>
      </c>
      <c r="E85" s="138" t="s">
        <v>393</v>
      </c>
      <c r="F85" s="201" t="s">
        <v>264</v>
      </c>
      <c r="G85" s="201" t="s">
        <v>264</v>
      </c>
      <c r="H85" s="201" t="s">
        <v>264</v>
      </c>
      <c r="I85" s="201" t="s">
        <v>264</v>
      </c>
      <c r="J85" s="201" t="s">
        <v>264</v>
      </c>
      <c r="K85" s="206">
        <v>90</v>
      </c>
      <c r="L85" s="206">
        <v>100</v>
      </c>
      <c r="M85" s="206">
        <v>100</v>
      </c>
      <c r="N85" s="206">
        <v>100</v>
      </c>
      <c r="O85" s="206">
        <v>100</v>
      </c>
      <c r="P85" s="206">
        <v>100</v>
      </c>
      <c r="Q85" s="206">
        <v>100</v>
      </c>
      <c r="R85" s="206">
        <v>100</v>
      </c>
      <c r="S85" s="206">
        <v>100</v>
      </c>
      <c r="T85" s="206">
        <v>100</v>
      </c>
      <c r="U85" s="206">
        <v>100</v>
      </c>
      <c r="V85" s="206">
        <v>100</v>
      </c>
      <c r="W85" s="206" t="s">
        <v>264</v>
      </c>
    </row>
    <row r="86" spans="1:23" s="65" customFormat="1" ht="60">
      <c r="A86" s="252"/>
      <c r="B86" s="223"/>
      <c r="C86" s="202"/>
      <c r="D86" s="202"/>
      <c r="E86" s="139" t="s">
        <v>333</v>
      </c>
      <c r="F86" s="202"/>
      <c r="G86" s="202"/>
      <c r="H86" s="202"/>
      <c r="I86" s="202"/>
      <c r="J86" s="20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07"/>
      <c r="W86" s="212"/>
    </row>
    <row r="87" spans="1:23" s="65" customFormat="1" ht="116.25" customHeight="1">
      <c r="A87" s="253"/>
      <c r="B87" s="224"/>
      <c r="C87" s="203"/>
      <c r="D87" s="203"/>
      <c r="E87" s="140" t="s">
        <v>311</v>
      </c>
      <c r="F87" s="203"/>
      <c r="G87" s="203"/>
      <c r="H87" s="203"/>
      <c r="I87" s="203"/>
      <c r="J87" s="20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08"/>
      <c r="W87" s="213"/>
    </row>
    <row r="88" spans="1:23" s="67" customFormat="1" ht="12">
      <c r="A88" s="251"/>
      <c r="B88" s="222" t="s">
        <v>113</v>
      </c>
      <c r="C88" s="201" t="s">
        <v>268</v>
      </c>
      <c r="D88" s="201" t="s">
        <v>264</v>
      </c>
      <c r="E88" s="138" t="s">
        <v>390</v>
      </c>
      <c r="F88" s="201" t="s">
        <v>264</v>
      </c>
      <c r="G88" s="201" t="s">
        <v>264</v>
      </c>
      <c r="H88" s="201" t="s">
        <v>264</v>
      </c>
      <c r="I88" s="201" t="s">
        <v>264</v>
      </c>
      <c r="J88" s="201" t="s">
        <v>264</v>
      </c>
      <c r="K88" s="206">
        <v>95.9</v>
      </c>
      <c r="L88" s="206">
        <v>104.7</v>
      </c>
      <c r="M88" s="206">
        <v>100</v>
      </c>
      <c r="N88" s="206">
        <v>100</v>
      </c>
      <c r="O88" s="206">
        <v>100</v>
      </c>
      <c r="P88" s="206">
        <v>100</v>
      </c>
      <c r="Q88" s="206">
        <v>100</v>
      </c>
      <c r="R88" s="206">
        <v>100</v>
      </c>
      <c r="S88" s="206">
        <v>100</v>
      </c>
      <c r="T88" s="206">
        <v>100</v>
      </c>
      <c r="U88" s="206">
        <v>100</v>
      </c>
      <c r="V88" s="206">
        <v>100</v>
      </c>
      <c r="W88" s="206" t="s">
        <v>264</v>
      </c>
    </row>
    <row r="89" spans="1:23" s="67" customFormat="1" ht="96">
      <c r="A89" s="252"/>
      <c r="B89" s="223"/>
      <c r="C89" s="202"/>
      <c r="D89" s="202"/>
      <c r="E89" s="139" t="s">
        <v>334</v>
      </c>
      <c r="F89" s="202"/>
      <c r="G89" s="202"/>
      <c r="H89" s="202"/>
      <c r="I89" s="202"/>
      <c r="J89" s="20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07"/>
      <c r="W89" s="212"/>
    </row>
    <row r="90" spans="1:23" s="67" customFormat="1" ht="108">
      <c r="A90" s="253"/>
      <c r="B90" s="224"/>
      <c r="C90" s="203"/>
      <c r="D90" s="203"/>
      <c r="E90" s="140" t="s">
        <v>312</v>
      </c>
      <c r="F90" s="203"/>
      <c r="G90" s="203"/>
      <c r="H90" s="203"/>
      <c r="I90" s="203"/>
      <c r="J90" s="20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08"/>
      <c r="W90" s="213"/>
    </row>
    <row r="91" spans="1:23" s="65" customFormat="1" ht="12">
      <c r="A91" s="251"/>
      <c r="B91" s="222" t="s">
        <v>115</v>
      </c>
      <c r="C91" s="201" t="s">
        <v>268</v>
      </c>
      <c r="D91" s="201" t="s">
        <v>264</v>
      </c>
      <c r="E91" s="138" t="s">
        <v>393</v>
      </c>
      <c r="F91" s="201" t="s">
        <v>264</v>
      </c>
      <c r="G91" s="201" t="s">
        <v>264</v>
      </c>
      <c r="H91" s="201" t="s">
        <v>264</v>
      </c>
      <c r="I91" s="201" t="s">
        <v>264</v>
      </c>
      <c r="J91" s="201" t="s">
        <v>264</v>
      </c>
      <c r="K91" s="206">
        <v>879.1</v>
      </c>
      <c r="L91" s="206">
        <v>0.2</v>
      </c>
      <c r="M91" s="206">
        <v>100</v>
      </c>
      <c r="N91" s="206">
        <v>100</v>
      </c>
      <c r="O91" s="206">
        <v>100</v>
      </c>
      <c r="P91" s="206">
        <v>100</v>
      </c>
      <c r="Q91" s="206">
        <v>100</v>
      </c>
      <c r="R91" s="206">
        <v>100</v>
      </c>
      <c r="S91" s="206">
        <v>100</v>
      </c>
      <c r="T91" s="206">
        <v>100</v>
      </c>
      <c r="U91" s="206">
        <v>100</v>
      </c>
      <c r="V91" s="206">
        <v>100</v>
      </c>
      <c r="W91" s="206" t="s">
        <v>264</v>
      </c>
    </row>
    <row r="92" spans="1:23" s="65" customFormat="1" ht="108">
      <c r="A92" s="252"/>
      <c r="B92" s="223"/>
      <c r="C92" s="202"/>
      <c r="D92" s="202"/>
      <c r="E92" s="139" t="s">
        <v>335</v>
      </c>
      <c r="F92" s="202"/>
      <c r="G92" s="202"/>
      <c r="H92" s="202"/>
      <c r="I92" s="202"/>
      <c r="J92" s="20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07"/>
      <c r="W92" s="212"/>
    </row>
    <row r="93" spans="1:23" s="65" customFormat="1" ht="132">
      <c r="A93" s="253"/>
      <c r="B93" s="224"/>
      <c r="C93" s="203"/>
      <c r="D93" s="203"/>
      <c r="E93" s="140" t="s">
        <v>313</v>
      </c>
      <c r="F93" s="203"/>
      <c r="G93" s="203"/>
      <c r="H93" s="203"/>
      <c r="I93" s="203"/>
      <c r="J93" s="20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08"/>
      <c r="W93" s="213"/>
    </row>
    <row r="94" spans="1:23" s="65" customFormat="1" ht="12">
      <c r="A94" s="251"/>
      <c r="B94" s="222" t="s">
        <v>117</v>
      </c>
      <c r="C94" s="201" t="s">
        <v>268</v>
      </c>
      <c r="D94" s="201" t="s">
        <v>264</v>
      </c>
      <c r="E94" s="138" t="s">
        <v>393</v>
      </c>
      <c r="F94" s="201" t="s">
        <v>264</v>
      </c>
      <c r="G94" s="201" t="s">
        <v>264</v>
      </c>
      <c r="H94" s="201" t="s">
        <v>264</v>
      </c>
      <c r="I94" s="201" t="s">
        <v>264</v>
      </c>
      <c r="J94" s="201" t="s">
        <v>264</v>
      </c>
      <c r="K94" s="206">
        <v>133.2</v>
      </c>
      <c r="L94" s="206">
        <v>98.6</v>
      </c>
      <c r="M94" s="206">
        <v>100</v>
      </c>
      <c r="N94" s="206">
        <v>100</v>
      </c>
      <c r="O94" s="206">
        <v>100</v>
      </c>
      <c r="P94" s="206">
        <v>100</v>
      </c>
      <c r="Q94" s="206">
        <v>100</v>
      </c>
      <c r="R94" s="206">
        <v>100</v>
      </c>
      <c r="S94" s="206">
        <v>100</v>
      </c>
      <c r="T94" s="206">
        <v>100</v>
      </c>
      <c r="U94" s="206">
        <v>100</v>
      </c>
      <c r="V94" s="206">
        <v>100</v>
      </c>
      <c r="W94" s="206" t="s">
        <v>264</v>
      </c>
    </row>
    <row r="95" spans="1:23" s="65" customFormat="1" ht="72">
      <c r="A95" s="252"/>
      <c r="B95" s="223"/>
      <c r="C95" s="202"/>
      <c r="D95" s="202"/>
      <c r="E95" s="139" t="s">
        <v>336</v>
      </c>
      <c r="F95" s="202"/>
      <c r="G95" s="202"/>
      <c r="H95" s="202"/>
      <c r="I95" s="202"/>
      <c r="J95" s="20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07"/>
      <c r="W95" s="212"/>
    </row>
    <row r="96" spans="1:23" s="65" customFormat="1" ht="72.75" customHeight="1">
      <c r="A96" s="253"/>
      <c r="B96" s="224"/>
      <c r="C96" s="203"/>
      <c r="D96" s="203"/>
      <c r="E96" s="140" t="s">
        <v>314</v>
      </c>
      <c r="F96" s="203"/>
      <c r="G96" s="203"/>
      <c r="H96" s="203"/>
      <c r="I96" s="203"/>
      <c r="J96" s="20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08"/>
      <c r="W96" s="213"/>
    </row>
    <row r="97" spans="1:23" s="65" customFormat="1" ht="12">
      <c r="A97" s="251"/>
      <c r="B97" s="222" t="s">
        <v>367</v>
      </c>
      <c r="C97" s="201" t="s">
        <v>268</v>
      </c>
      <c r="D97" s="201" t="s">
        <v>264</v>
      </c>
      <c r="E97" s="138" t="s">
        <v>393</v>
      </c>
      <c r="F97" s="201" t="s">
        <v>264</v>
      </c>
      <c r="G97" s="201" t="s">
        <v>264</v>
      </c>
      <c r="H97" s="201" t="s">
        <v>264</v>
      </c>
      <c r="I97" s="201" t="s">
        <v>264</v>
      </c>
      <c r="J97" s="201" t="s">
        <v>264</v>
      </c>
      <c r="K97" s="206">
        <v>7.2</v>
      </c>
      <c r="L97" s="206">
        <v>0</v>
      </c>
      <c r="M97" s="206">
        <v>100</v>
      </c>
      <c r="N97" s="206">
        <v>100</v>
      </c>
      <c r="O97" s="206">
        <v>100</v>
      </c>
      <c r="P97" s="206">
        <v>100</v>
      </c>
      <c r="Q97" s="206">
        <v>100</v>
      </c>
      <c r="R97" s="206">
        <v>100</v>
      </c>
      <c r="S97" s="206">
        <v>100</v>
      </c>
      <c r="T97" s="206">
        <v>100</v>
      </c>
      <c r="U97" s="206">
        <v>100</v>
      </c>
      <c r="V97" s="206">
        <v>100</v>
      </c>
      <c r="W97" s="206" t="s">
        <v>264</v>
      </c>
    </row>
    <row r="98" spans="1:23" s="65" customFormat="1" ht="48">
      <c r="A98" s="252"/>
      <c r="B98" s="223"/>
      <c r="C98" s="202"/>
      <c r="D98" s="202"/>
      <c r="E98" s="139" t="s">
        <v>337</v>
      </c>
      <c r="F98" s="202"/>
      <c r="G98" s="202"/>
      <c r="H98" s="202"/>
      <c r="I98" s="202"/>
      <c r="J98" s="20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07"/>
      <c r="W98" s="212"/>
    </row>
    <row r="99" spans="1:23" s="65" customFormat="1" ht="60.75" customHeight="1">
      <c r="A99" s="253"/>
      <c r="B99" s="224"/>
      <c r="C99" s="203"/>
      <c r="D99" s="203"/>
      <c r="E99" s="140" t="s">
        <v>315</v>
      </c>
      <c r="F99" s="203"/>
      <c r="G99" s="203"/>
      <c r="H99" s="203"/>
      <c r="I99" s="203"/>
      <c r="J99" s="20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08"/>
      <c r="W99" s="213"/>
    </row>
    <row r="100" spans="1:23" s="65" customFormat="1" ht="83.25" customHeight="1">
      <c r="A100" s="131" t="s">
        <v>12</v>
      </c>
      <c r="B100" s="130" t="s">
        <v>120</v>
      </c>
      <c r="C100" s="131"/>
      <c r="D100" s="136" t="s">
        <v>264</v>
      </c>
      <c r="E100" s="131" t="s">
        <v>264</v>
      </c>
      <c r="F100" s="131" t="s">
        <v>378</v>
      </c>
      <c r="G100" s="131" t="s">
        <v>212</v>
      </c>
      <c r="H100" s="131" t="s">
        <v>264</v>
      </c>
      <c r="I100" s="131" t="s">
        <v>264</v>
      </c>
      <c r="J100" s="131" t="s">
        <v>264</v>
      </c>
      <c r="K100" s="69" t="s">
        <v>264</v>
      </c>
      <c r="L100" s="69" t="s">
        <v>264</v>
      </c>
      <c r="M100" s="69" t="s">
        <v>264</v>
      </c>
      <c r="N100" s="69" t="s">
        <v>264</v>
      </c>
      <c r="O100" s="69" t="s">
        <v>264</v>
      </c>
      <c r="P100" s="69" t="s">
        <v>264</v>
      </c>
      <c r="Q100" s="69" t="s">
        <v>264</v>
      </c>
      <c r="R100" s="69" t="s">
        <v>264</v>
      </c>
      <c r="S100" s="69" t="s">
        <v>264</v>
      </c>
      <c r="T100" s="69" t="s">
        <v>264</v>
      </c>
      <c r="U100" s="69" t="s">
        <v>264</v>
      </c>
      <c r="V100" s="69" t="s">
        <v>264</v>
      </c>
      <c r="W100" s="69" t="s">
        <v>264</v>
      </c>
    </row>
    <row r="101" spans="1:23" s="65" customFormat="1" ht="12">
      <c r="A101" s="72"/>
      <c r="B101" s="130" t="s">
        <v>185</v>
      </c>
      <c r="C101" s="131" t="s">
        <v>266</v>
      </c>
      <c r="D101" s="136" t="s">
        <v>264</v>
      </c>
      <c r="E101" s="124" t="s">
        <v>264</v>
      </c>
      <c r="F101" s="131" t="s">
        <v>264</v>
      </c>
      <c r="G101" s="131" t="s">
        <v>212</v>
      </c>
      <c r="H101" s="131" t="s">
        <v>264</v>
      </c>
      <c r="I101" s="131" t="s">
        <v>264</v>
      </c>
      <c r="J101" s="131" t="s">
        <v>264</v>
      </c>
      <c r="K101" s="69" t="s">
        <v>264</v>
      </c>
      <c r="L101" s="69" t="s">
        <v>264</v>
      </c>
      <c r="M101" s="69" t="s">
        <v>264</v>
      </c>
      <c r="N101" s="69" t="s">
        <v>264</v>
      </c>
      <c r="O101" s="69" t="s">
        <v>264</v>
      </c>
      <c r="P101" s="69" t="s">
        <v>264</v>
      </c>
      <c r="Q101" s="69" t="s">
        <v>264</v>
      </c>
      <c r="R101" s="69" t="s">
        <v>264</v>
      </c>
      <c r="S101" s="69" t="s">
        <v>264</v>
      </c>
      <c r="T101" s="69" t="s">
        <v>264</v>
      </c>
      <c r="U101" s="69" t="s">
        <v>264</v>
      </c>
      <c r="V101" s="69" t="s">
        <v>264</v>
      </c>
      <c r="W101" s="69" t="s">
        <v>264</v>
      </c>
    </row>
    <row r="102" spans="1:23" s="65" customFormat="1" ht="12">
      <c r="A102" s="251"/>
      <c r="B102" s="222" t="s">
        <v>416</v>
      </c>
      <c r="C102" s="201" t="s">
        <v>268</v>
      </c>
      <c r="D102" s="201" t="s">
        <v>264</v>
      </c>
      <c r="E102" s="87" t="s">
        <v>418</v>
      </c>
      <c r="F102" s="201" t="s">
        <v>2</v>
      </c>
      <c r="G102" s="201" t="s">
        <v>2</v>
      </c>
      <c r="H102" s="201" t="s">
        <v>264</v>
      </c>
      <c r="I102" s="201" t="s">
        <v>264</v>
      </c>
      <c r="J102" s="201" t="s">
        <v>264</v>
      </c>
      <c r="K102" s="201">
        <v>45</v>
      </c>
      <c r="L102" s="201">
        <v>36</v>
      </c>
      <c r="M102" s="201">
        <v>40</v>
      </c>
      <c r="N102" s="201">
        <v>40</v>
      </c>
      <c r="O102" s="201">
        <v>40</v>
      </c>
      <c r="P102" s="201" t="s">
        <v>2</v>
      </c>
      <c r="Q102" s="201" t="s">
        <v>2</v>
      </c>
      <c r="R102" s="201" t="s">
        <v>2</v>
      </c>
      <c r="S102" s="201" t="s">
        <v>2</v>
      </c>
      <c r="T102" s="201" t="s">
        <v>2</v>
      </c>
      <c r="U102" s="201" t="s">
        <v>2</v>
      </c>
      <c r="V102" s="201" t="s">
        <v>264</v>
      </c>
      <c r="W102" s="201" t="s">
        <v>2</v>
      </c>
    </row>
    <row r="103" spans="1:23" s="65" customFormat="1" ht="48">
      <c r="A103" s="252"/>
      <c r="B103" s="223"/>
      <c r="C103" s="202"/>
      <c r="D103" s="202"/>
      <c r="E103" s="88" t="s">
        <v>417</v>
      </c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4"/>
      <c r="W103" s="202"/>
    </row>
    <row r="104" spans="1:23" s="65" customFormat="1" ht="97.5" customHeight="1">
      <c r="A104" s="253"/>
      <c r="B104" s="224"/>
      <c r="C104" s="203"/>
      <c r="D104" s="203"/>
      <c r="E104" s="89" t="s">
        <v>300</v>
      </c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5"/>
      <c r="W104" s="203"/>
    </row>
    <row r="105" spans="1:24" s="65" customFormat="1" ht="12">
      <c r="A105" s="251"/>
      <c r="B105" s="222" t="s">
        <v>190</v>
      </c>
      <c r="C105" s="201" t="s">
        <v>268</v>
      </c>
      <c r="D105" s="201" t="s">
        <v>264</v>
      </c>
      <c r="E105" s="90" t="s">
        <v>419</v>
      </c>
      <c r="F105" s="201" t="s">
        <v>264</v>
      </c>
      <c r="G105" s="201" t="s">
        <v>2</v>
      </c>
      <c r="H105" s="201" t="s">
        <v>264</v>
      </c>
      <c r="I105" s="201" t="s">
        <v>264</v>
      </c>
      <c r="J105" s="201" t="s">
        <v>264</v>
      </c>
      <c r="K105" s="201" t="s">
        <v>264</v>
      </c>
      <c r="L105" s="201" t="s">
        <v>264</v>
      </c>
      <c r="M105" s="201" t="s">
        <v>264</v>
      </c>
      <c r="N105" s="201" t="s">
        <v>264</v>
      </c>
      <c r="O105" s="201" t="s">
        <v>264</v>
      </c>
      <c r="P105" s="201">
        <v>37</v>
      </c>
      <c r="Q105" s="231">
        <v>37</v>
      </c>
      <c r="R105" s="201">
        <v>50</v>
      </c>
      <c r="S105" s="201">
        <v>50</v>
      </c>
      <c r="T105" s="201">
        <v>50</v>
      </c>
      <c r="U105" s="201">
        <v>50</v>
      </c>
      <c r="V105" s="201">
        <v>50</v>
      </c>
      <c r="W105" s="201" t="s">
        <v>264</v>
      </c>
      <c r="X105" s="211"/>
    </row>
    <row r="106" spans="1:24" s="65" customFormat="1" ht="108.75" customHeight="1">
      <c r="A106" s="252"/>
      <c r="B106" s="223"/>
      <c r="C106" s="202"/>
      <c r="D106" s="202"/>
      <c r="E106" s="91" t="s">
        <v>420</v>
      </c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32"/>
      <c r="R106" s="202"/>
      <c r="S106" s="202"/>
      <c r="T106" s="202"/>
      <c r="U106" s="202"/>
      <c r="V106" s="204"/>
      <c r="W106" s="202"/>
      <c r="X106" s="211"/>
    </row>
    <row r="107" spans="1:24" s="65" customFormat="1" ht="62.25" customHeight="1">
      <c r="A107" s="253"/>
      <c r="B107" s="224"/>
      <c r="C107" s="203"/>
      <c r="D107" s="203"/>
      <c r="E107" s="92" t="s">
        <v>300</v>
      </c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33"/>
      <c r="R107" s="203"/>
      <c r="S107" s="203"/>
      <c r="T107" s="203"/>
      <c r="U107" s="203"/>
      <c r="V107" s="205"/>
      <c r="W107" s="203"/>
      <c r="X107" s="211"/>
    </row>
    <row r="108" spans="1:23" ht="36">
      <c r="A108" s="131" t="s">
        <v>13</v>
      </c>
      <c r="B108" s="130" t="s">
        <v>162</v>
      </c>
      <c r="C108" s="131"/>
      <c r="D108" s="131" t="s">
        <v>264</v>
      </c>
      <c r="E108" s="131" t="s">
        <v>264</v>
      </c>
      <c r="F108" s="131" t="s">
        <v>378</v>
      </c>
      <c r="G108" s="131" t="s">
        <v>212</v>
      </c>
      <c r="H108" s="131" t="s">
        <v>264</v>
      </c>
      <c r="I108" s="131" t="s">
        <v>264</v>
      </c>
      <c r="J108" s="131" t="s">
        <v>264</v>
      </c>
      <c r="K108" s="69" t="s">
        <v>264</v>
      </c>
      <c r="L108" s="69" t="s">
        <v>264</v>
      </c>
      <c r="M108" s="69" t="s">
        <v>264</v>
      </c>
      <c r="N108" s="69" t="s">
        <v>264</v>
      </c>
      <c r="O108" s="69" t="s">
        <v>264</v>
      </c>
      <c r="P108" s="69" t="s">
        <v>264</v>
      </c>
      <c r="Q108" s="69" t="s">
        <v>264</v>
      </c>
      <c r="R108" s="69" t="s">
        <v>264</v>
      </c>
      <c r="S108" s="69" t="s">
        <v>264</v>
      </c>
      <c r="T108" s="69" t="s">
        <v>264</v>
      </c>
      <c r="U108" s="69" t="s">
        <v>264</v>
      </c>
      <c r="V108" s="69" t="s">
        <v>264</v>
      </c>
      <c r="W108" s="69" t="s">
        <v>264</v>
      </c>
    </row>
    <row r="109" spans="1:23" ht="15" customHeight="1">
      <c r="A109" s="131"/>
      <c r="B109" s="130" t="s">
        <v>185</v>
      </c>
      <c r="C109" s="131" t="s">
        <v>266</v>
      </c>
      <c r="D109" s="131" t="s">
        <v>264</v>
      </c>
      <c r="E109" s="131" t="s">
        <v>264</v>
      </c>
      <c r="F109" s="131" t="s">
        <v>264</v>
      </c>
      <c r="G109" s="131" t="s">
        <v>212</v>
      </c>
      <c r="H109" s="131" t="s">
        <v>264</v>
      </c>
      <c r="I109" s="131" t="s">
        <v>264</v>
      </c>
      <c r="J109" s="131" t="s">
        <v>264</v>
      </c>
      <c r="K109" s="69" t="s">
        <v>264</v>
      </c>
      <c r="L109" s="69" t="s">
        <v>264</v>
      </c>
      <c r="M109" s="69" t="s">
        <v>264</v>
      </c>
      <c r="N109" s="69" t="s">
        <v>264</v>
      </c>
      <c r="O109" s="69" t="s">
        <v>264</v>
      </c>
      <c r="P109" s="69" t="s">
        <v>264</v>
      </c>
      <c r="Q109" s="69" t="s">
        <v>264</v>
      </c>
      <c r="R109" s="69" t="s">
        <v>264</v>
      </c>
      <c r="S109" s="69" t="s">
        <v>264</v>
      </c>
      <c r="T109" s="69" t="s">
        <v>264</v>
      </c>
      <c r="U109" s="69" t="s">
        <v>264</v>
      </c>
      <c r="V109" s="69" t="s">
        <v>264</v>
      </c>
      <c r="W109" s="69" t="s">
        <v>264</v>
      </c>
    </row>
    <row r="110" spans="1:23" ht="12">
      <c r="A110" s="131"/>
      <c r="B110" s="130" t="s">
        <v>87</v>
      </c>
      <c r="C110" s="131" t="s">
        <v>83</v>
      </c>
      <c r="D110" s="131" t="s">
        <v>264</v>
      </c>
      <c r="E110" s="131" t="s">
        <v>84</v>
      </c>
      <c r="F110" s="131" t="s">
        <v>264</v>
      </c>
      <c r="G110" s="131" t="s">
        <v>264</v>
      </c>
      <c r="H110" s="131" t="s">
        <v>264</v>
      </c>
      <c r="I110" s="131" t="s">
        <v>264</v>
      </c>
      <c r="J110" s="131" t="s">
        <v>264</v>
      </c>
      <c r="K110" s="69">
        <v>15</v>
      </c>
      <c r="L110" s="69">
        <v>20</v>
      </c>
      <c r="M110" s="69">
        <v>22</v>
      </c>
      <c r="N110" s="69">
        <v>22</v>
      </c>
      <c r="O110" s="69">
        <v>23</v>
      </c>
      <c r="P110" s="69">
        <v>24</v>
      </c>
      <c r="Q110" s="69">
        <v>25</v>
      </c>
      <c r="R110" s="69">
        <v>25</v>
      </c>
      <c r="S110" s="69">
        <v>25</v>
      </c>
      <c r="T110" s="69">
        <v>25</v>
      </c>
      <c r="U110" s="69">
        <v>25</v>
      </c>
      <c r="V110" s="69">
        <v>25</v>
      </c>
      <c r="W110" s="69" t="s">
        <v>264</v>
      </c>
    </row>
    <row r="111" spans="1:23" ht="12">
      <c r="A111" s="131"/>
      <c r="B111" s="130" t="s">
        <v>88</v>
      </c>
      <c r="C111" s="131" t="s">
        <v>83</v>
      </c>
      <c r="D111" s="136" t="s">
        <v>264</v>
      </c>
      <c r="E111" s="131" t="s">
        <v>84</v>
      </c>
      <c r="F111" s="137" t="s">
        <v>264</v>
      </c>
      <c r="G111" s="131" t="s">
        <v>264</v>
      </c>
      <c r="H111" s="131" t="s">
        <v>264</v>
      </c>
      <c r="I111" s="131" t="s">
        <v>264</v>
      </c>
      <c r="J111" s="131" t="s">
        <v>264</v>
      </c>
      <c r="K111" s="69">
        <v>6</v>
      </c>
      <c r="L111" s="69">
        <v>5</v>
      </c>
      <c r="M111" s="69">
        <v>2</v>
      </c>
      <c r="N111" s="69" t="s">
        <v>264</v>
      </c>
      <c r="O111" s="69" t="s">
        <v>264</v>
      </c>
      <c r="P111" s="69" t="s">
        <v>264</v>
      </c>
      <c r="Q111" s="69" t="s">
        <v>264</v>
      </c>
      <c r="R111" s="69" t="s">
        <v>264</v>
      </c>
      <c r="S111" s="69" t="s">
        <v>264</v>
      </c>
      <c r="T111" s="69" t="s">
        <v>264</v>
      </c>
      <c r="U111" s="69" t="s">
        <v>264</v>
      </c>
      <c r="V111" s="69" t="s">
        <v>264</v>
      </c>
      <c r="W111" s="69" t="s">
        <v>264</v>
      </c>
    </row>
    <row r="112" spans="1:23" ht="12">
      <c r="A112" s="201"/>
      <c r="B112" s="222" t="s">
        <v>81</v>
      </c>
      <c r="C112" s="201" t="s">
        <v>268</v>
      </c>
      <c r="D112" s="201" t="s">
        <v>264</v>
      </c>
      <c r="E112" s="125" t="s">
        <v>398</v>
      </c>
      <c r="F112" s="201" t="s">
        <v>264</v>
      </c>
      <c r="G112" s="201" t="s">
        <v>264</v>
      </c>
      <c r="H112" s="201" t="s">
        <v>264</v>
      </c>
      <c r="I112" s="201" t="s">
        <v>264</v>
      </c>
      <c r="J112" s="201" t="s">
        <v>264</v>
      </c>
      <c r="K112" s="201">
        <v>100</v>
      </c>
      <c r="L112" s="201">
        <v>100</v>
      </c>
      <c r="M112" s="201">
        <v>100</v>
      </c>
      <c r="N112" s="201">
        <v>100</v>
      </c>
      <c r="O112" s="201">
        <v>100</v>
      </c>
      <c r="P112" s="201">
        <v>100</v>
      </c>
      <c r="Q112" s="201">
        <v>100</v>
      </c>
      <c r="R112" s="201">
        <v>100</v>
      </c>
      <c r="S112" s="201">
        <v>100</v>
      </c>
      <c r="T112" s="201">
        <v>100</v>
      </c>
      <c r="U112" s="201">
        <v>100</v>
      </c>
      <c r="V112" s="201">
        <v>100</v>
      </c>
      <c r="W112" s="201" t="s">
        <v>264</v>
      </c>
    </row>
    <row r="113" spans="1:23" ht="36">
      <c r="A113" s="202"/>
      <c r="B113" s="223"/>
      <c r="C113" s="202"/>
      <c r="D113" s="202"/>
      <c r="E113" s="125" t="s">
        <v>338</v>
      </c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1:23" ht="24">
      <c r="A114" s="203"/>
      <c r="B114" s="224"/>
      <c r="C114" s="203"/>
      <c r="D114" s="203"/>
      <c r="E114" s="126" t="s">
        <v>36</v>
      </c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</row>
    <row r="115" spans="1:23" ht="36">
      <c r="A115" s="131" t="s">
        <v>14</v>
      </c>
      <c r="B115" s="130" t="s">
        <v>127</v>
      </c>
      <c r="C115" s="131"/>
      <c r="D115" s="131" t="s">
        <v>264</v>
      </c>
      <c r="E115" s="126" t="s">
        <v>264</v>
      </c>
      <c r="F115" s="131" t="s">
        <v>378</v>
      </c>
      <c r="G115" s="131" t="s">
        <v>212</v>
      </c>
      <c r="H115" s="131" t="s">
        <v>264</v>
      </c>
      <c r="I115" s="131" t="s">
        <v>264</v>
      </c>
      <c r="J115" s="131" t="s">
        <v>264</v>
      </c>
      <c r="K115" s="131" t="s">
        <v>264</v>
      </c>
      <c r="L115" s="131" t="s">
        <v>264</v>
      </c>
      <c r="M115" s="131" t="s">
        <v>264</v>
      </c>
      <c r="N115" s="131" t="s">
        <v>264</v>
      </c>
      <c r="O115" s="131" t="s">
        <v>264</v>
      </c>
      <c r="P115" s="131" t="s">
        <v>264</v>
      </c>
      <c r="Q115" s="131" t="s">
        <v>264</v>
      </c>
      <c r="R115" s="131" t="s">
        <v>264</v>
      </c>
      <c r="S115" s="131" t="s">
        <v>264</v>
      </c>
      <c r="T115" s="131" t="s">
        <v>264</v>
      </c>
      <c r="U115" s="131" t="s">
        <v>264</v>
      </c>
      <c r="V115" s="131" t="s">
        <v>264</v>
      </c>
      <c r="W115" s="131" t="s">
        <v>264</v>
      </c>
    </row>
    <row r="116" spans="1:23" ht="12">
      <c r="A116" s="131"/>
      <c r="B116" s="130" t="s">
        <v>185</v>
      </c>
      <c r="C116" s="131" t="s">
        <v>266</v>
      </c>
      <c r="D116" s="131" t="s">
        <v>264</v>
      </c>
      <c r="E116" s="131" t="s">
        <v>264</v>
      </c>
      <c r="F116" s="131" t="s">
        <v>264</v>
      </c>
      <c r="G116" s="131" t="s">
        <v>212</v>
      </c>
      <c r="H116" s="131" t="s">
        <v>264</v>
      </c>
      <c r="I116" s="131" t="s">
        <v>264</v>
      </c>
      <c r="J116" s="131" t="s">
        <v>264</v>
      </c>
      <c r="K116" s="69" t="s">
        <v>264</v>
      </c>
      <c r="L116" s="69" t="s">
        <v>264</v>
      </c>
      <c r="M116" s="69" t="s">
        <v>264</v>
      </c>
      <c r="N116" s="69" t="s">
        <v>264</v>
      </c>
      <c r="O116" s="69" t="s">
        <v>264</v>
      </c>
      <c r="P116" s="69" t="s">
        <v>264</v>
      </c>
      <c r="Q116" s="69" t="s">
        <v>264</v>
      </c>
      <c r="R116" s="69" t="s">
        <v>264</v>
      </c>
      <c r="S116" s="69" t="s">
        <v>264</v>
      </c>
      <c r="T116" s="69" t="s">
        <v>264</v>
      </c>
      <c r="U116" s="69" t="s">
        <v>264</v>
      </c>
      <c r="V116" s="69" t="s">
        <v>264</v>
      </c>
      <c r="W116" s="69" t="s">
        <v>264</v>
      </c>
    </row>
    <row r="117" spans="1:23" ht="60">
      <c r="A117" s="131"/>
      <c r="B117" s="130" t="s">
        <v>85</v>
      </c>
      <c r="C117" s="131" t="s">
        <v>83</v>
      </c>
      <c r="D117" s="131" t="s">
        <v>264</v>
      </c>
      <c r="E117" s="131" t="s">
        <v>84</v>
      </c>
      <c r="F117" s="131" t="s">
        <v>264</v>
      </c>
      <c r="G117" s="131" t="s">
        <v>264</v>
      </c>
      <c r="H117" s="131" t="s">
        <v>264</v>
      </c>
      <c r="I117" s="131" t="s">
        <v>264</v>
      </c>
      <c r="J117" s="131" t="s">
        <v>264</v>
      </c>
      <c r="K117" s="69">
        <v>10</v>
      </c>
      <c r="L117" s="69">
        <v>10</v>
      </c>
      <c r="M117" s="69">
        <v>11</v>
      </c>
      <c r="N117" s="69">
        <v>11</v>
      </c>
      <c r="O117" s="69">
        <v>12</v>
      </c>
      <c r="P117" s="69">
        <v>16</v>
      </c>
      <c r="Q117" s="69">
        <v>16</v>
      </c>
      <c r="R117" s="69">
        <v>17</v>
      </c>
      <c r="S117" s="69">
        <v>18</v>
      </c>
      <c r="T117" s="69">
        <v>18</v>
      </c>
      <c r="U117" s="69">
        <v>18</v>
      </c>
      <c r="V117" s="69">
        <v>18</v>
      </c>
      <c r="W117" s="69" t="s">
        <v>264</v>
      </c>
    </row>
    <row r="118" spans="1:23" ht="51" customHeight="1">
      <c r="A118" s="131"/>
      <c r="B118" s="130" t="s">
        <v>82</v>
      </c>
      <c r="C118" s="131" t="s">
        <v>83</v>
      </c>
      <c r="D118" s="131" t="s">
        <v>264</v>
      </c>
      <c r="E118" s="124" t="s">
        <v>84</v>
      </c>
      <c r="F118" s="131" t="s">
        <v>264</v>
      </c>
      <c r="G118" s="131" t="s">
        <v>264</v>
      </c>
      <c r="H118" s="131" t="s">
        <v>264</v>
      </c>
      <c r="I118" s="131" t="s">
        <v>264</v>
      </c>
      <c r="J118" s="131" t="s">
        <v>264</v>
      </c>
      <c r="K118" s="69">
        <v>6</v>
      </c>
      <c r="L118" s="69">
        <v>6</v>
      </c>
      <c r="M118" s="69">
        <v>7</v>
      </c>
      <c r="N118" s="69">
        <v>7</v>
      </c>
      <c r="O118" s="69">
        <v>8</v>
      </c>
      <c r="P118" s="93">
        <v>8</v>
      </c>
      <c r="Q118" s="93">
        <v>6</v>
      </c>
      <c r="R118" s="93">
        <v>7</v>
      </c>
      <c r="S118" s="93">
        <v>8</v>
      </c>
      <c r="T118" s="93">
        <v>8</v>
      </c>
      <c r="U118" s="93">
        <v>8</v>
      </c>
      <c r="V118" s="93">
        <v>8</v>
      </c>
      <c r="W118" s="69" t="s">
        <v>264</v>
      </c>
    </row>
    <row r="119" spans="1:24" ht="12">
      <c r="A119" s="201"/>
      <c r="B119" s="222" t="s">
        <v>179</v>
      </c>
      <c r="C119" s="201" t="s">
        <v>268</v>
      </c>
      <c r="D119" s="201" t="s">
        <v>264</v>
      </c>
      <c r="E119" s="124" t="s">
        <v>399</v>
      </c>
      <c r="F119" s="201" t="s">
        <v>264</v>
      </c>
      <c r="G119" s="201" t="s">
        <v>264</v>
      </c>
      <c r="H119" s="201" t="s">
        <v>264</v>
      </c>
      <c r="I119" s="201" t="s">
        <v>264</v>
      </c>
      <c r="J119" s="201" t="s">
        <v>264</v>
      </c>
      <c r="K119" s="206">
        <v>63</v>
      </c>
      <c r="L119" s="206">
        <v>76</v>
      </c>
      <c r="M119" s="206">
        <v>80</v>
      </c>
      <c r="N119" s="206">
        <v>80</v>
      </c>
      <c r="O119" s="206">
        <v>85</v>
      </c>
      <c r="P119" s="214">
        <v>85</v>
      </c>
      <c r="Q119" s="214">
        <v>85</v>
      </c>
      <c r="R119" s="214">
        <v>78</v>
      </c>
      <c r="S119" s="214">
        <v>78</v>
      </c>
      <c r="T119" s="214">
        <v>78</v>
      </c>
      <c r="U119" s="214">
        <v>78</v>
      </c>
      <c r="V119" s="214">
        <v>78</v>
      </c>
      <c r="W119" s="206" t="s">
        <v>264</v>
      </c>
      <c r="X119" s="217"/>
    </row>
    <row r="120" spans="1:24" ht="48">
      <c r="A120" s="202"/>
      <c r="B120" s="223"/>
      <c r="C120" s="202"/>
      <c r="D120" s="202"/>
      <c r="E120" s="125" t="s">
        <v>339</v>
      </c>
      <c r="F120" s="202"/>
      <c r="G120" s="202"/>
      <c r="H120" s="202"/>
      <c r="I120" s="202"/>
      <c r="J120" s="202"/>
      <c r="K120" s="212"/>
      <c r="L120" s="212"/>
      <c r="M120" s="212"/>
      <c r="N120" s="212"/>
      <c r="O120" s="212"/>
      <c r="P120" s="215"/>
      <c r="Q120" s="215"/>
      <c r="R120" s="215"/>
      <c r="S120" s="215"/>
      <c r="T120" s="215"/>
      <c r="U120" s="215"/>
      <c r="V120" s="215"/>
      <c r="W120" s="212"/>
      <c r="X120" s="217"/>
    </row>
    <row r="121" spans="1:24" ht="24">
      <c r="A121" s="203"/>
      <c r="B121" s="224"/>
      <c r="C121" s="203"/>
      <c r="D121" s="203"/>
      <c r="E121" s="126" t="s">
        <v>39</v>
      </c>
      <c r="F121" s="203"/>
      <c r="G121" s="203"/>
      <c r="H121" s="203"/>
      <c r="I121" s="203"/>
      <c r="J121" s="203"/>
      <c r="K121" s="213"/>
      <c r="L121" s="213"/>
      <c r="M121" s="213"/>
      <c r="N121" s="213"/>
      <c r="O121" s="213"/>
      <c r="P121" s="216"/>
      <c r="Q121" s="216"/>
      <c r="R121" s="216"/>
      <c r="S121" s="216"/>
      <c r="T121" s="216"/>
      <c r="U121" s="216"/>
      <c r="V121" s="216"/>
      <c r="W121" s="213"/>
      <c r="X121" s="217"/>
    </row>
    <row r="122" spans="1:23" ht="48">
      <c r="A122" s="131" t="s">
        <v>17</v>
      </c>
      <c r="B122" s="130" t="s">
        <v>91</v>
      </c>
      <c r="C122" s="131"/>
      <c r="D122" s="131" t="s">
        <v>264</v>
      </c>
      <c r="E122" s="126" t="s">
        <v>264</v>
      </c>
      <c r="F122" s="131" t="s">
        <v>264</v>
      </c>
      <c r="G122" s="131" t="s">
        <v>212</v>
      </c>
      <c r="H122" s="131" t="s">
        <v>264</v>
      </c>
      <c r="I122" s="131" t="s">
        <v>264</v>
      </c>
      <c r="J122" s="131" t="s">
        <v>264</v>
      </c>
      <c r="K122" s="69" t="s">
        <v>264</v>
      </c>
      <c r="L122" s="69" t="s">
        <v>264</v>
      </c>
      <c r="M122" s="69" t="s">
        <v>264</v>
      </c>
      <c r="N122" s="69" t="s">
        <v>264</v>
      </c>
      <c r="O122" s="69" t="s">
        <v>264</v>
      </c>
      <c r="P122" s="69" t="s">
        <v>264</v>
      </c>
      <c r="Q122" s="69" t="s">
        <v>264</v>
      </c>
      <c r="R122" s="69" t="s">
        <v>264</v>
      </c>
      <c r="S122" s="69" t="s">
        <v>264</v>
      </c>
      <c r="T122" s="69" t="s">
        <v>264</v>
      </c>
      <c r="U122" s="69" t="s">
        <v>264</v>
      </c>
      <c r="V122" s="131" t="s">
        <v>264</v>
      </c>
      <c r="W122" s="69" t="s">
        <v>264</v>
      </c>
    </row>
    <row r="123" spans="1:23" ht="12">
      <c r="A123" s="131"/>
      <c r="B123" s="130" t="s">
        <v>185</v>
      </c>
      <c r="C123" s="131" t="s">
        <v>266</v>
      </c>
      <c r="D123" s="131" t="s">
        <v>264</v>
      </c>
      <c r="E123" s="131" t="s">
        <v>264</v>
      </c>
      <c r="F123" s="131" t="s">
        <v>264</v>
      </c>
      <c r="G123" s="131" t="s">
        <v>212</v>
      </c>
      <c r="H123" s="131" t="s">
        <v>264</v>
      </c>
      <c r="I123" s="131" t="s">
        <v>264</v>
      </c>
      <c r="J123" s="131" t="s">
        <v>264</v>
      </c>
      <c r="K123" s="69" t="s">
        <v>264</v>
      </c>
      <c r="L123" s="69" t="s">
        <v>264</v>
      </c>
      <c r="M123" s="69" t="s">
        <v>264</v>
      </c>
      <c r="N123" s="69" t="s">
        <v>264</v>
      </c>
      <c r="O123" s="69" t="s">
        <v>264</v>
      </c>
      <c r="P123" s="69" t="s">
        <v>264</v>
      </c>
      <c r="Q123" s="69" t="s">
        <v>264</v>
      </c>
      <c r="R123" s="69" t="s">
        <v>264</v>
      </c>
      <c r="S123" s="69" t="s">
        <v>264</v>
      </c>
      <c r="T123" s="69" t="s">
        <v>264</v>
      </c>
      <c r="U123" s="69" t="s">
        <v>264</v>
      </c>
      <c r="V123" s="69" t="s">
        <v>264</v>
      </c>
      <c r="W123" s="69" t="s">
        <v>264</v>
      </c>
    </row>
    <row r="124" spans="1:23" ht="12">
      <c r="A124" s="69"/>
      <c r="B124" s="130" t="s">
        <v>86</v>
      </c>
      <c r="C124" s="131" t="s">
        <v>83</v>
      </c>
      <c r="D124" s="131" t="s">
        <v>264</v>
      </c>
      <c r="E124" s="124" t="s">
        <v>84</v>
      </c>
      <c r="F124" s="131" t="s">
        <v>264</v>
      </c>
      <c r="G124" s="131" t="s">
        <v>264</v>
      </c>
      <c r="H124" s="131" t="s">
        <v>264</v>
      </c>
      <c r="I124" s="131" t="s">
        <v>264</v>
      </c>
      <c r="J124" s="131" t="s">
        <v>264</v>
      </c>
      <c r="K124" s="69">
        <v>1</v>
      </c>
      <c r="L124" s="69" t="s">
        <v>264</v>
      </c>
      <c r="M124" s="69">
        <v>2</v>
      </c>
      <c r="N124" s="69">
        <v>4</v>
      </c>
      <c r="O124" s="69">
        <v>4</v>
      </c>
      <c r="P124" s="69">
        <v>5</v>
      </c>
      <c r="Q124" s="69">
        <v>2</v>
      </c>
      <c r="R124" s="69">
        <v>2</v>
      </c>
      <c r="S124" s="69">
        <v>2</v>
      </c>
      <c r="T124" s="69">
        <v>2</v>
      </c>
      <c r="U124" s="69">
        <v>2</v>
      </c>
      <c r="V124" s="69">
        <v>2</v>
      </c>
      <c r="W124" s="69" t="s">
        <v>264</v>
      </c>
    </row>
    <row r="125" spans="1:24" ht="12">
      <c r="A125" s="206"/>
      <c r="B125" s="222" t="s">
        <v>180</v>
      </c>
      <c r="C125" s="201" t="s">
        <v>268</v>
      </c>
      <c r="D125" s="201" t="s">
        <v>264</v>
      </c>
      <c r="E125" s="124" t="s">
        <v>400</v>
      </c>
      <c r="F125" s="201" t="s">
        <v>264</v>
      </c>
      <c r="G125" s="201" t="s">
        <v>264</v>
      </c>
      <c r="H125" s="201" t="s">
        <v>264</v>
      </c>
      <c r="I125" s="201" t="s">
        <v>264</v>
      </c>
      <c r="J125" s="201" t="s">
        <v>264</v>
      </c>
      <c r="K125" s="206">
        <v>77</v>
      </c>
      <c r="L125" s="206">
        <v>85</v>
      </c>
      <c r="M125" s="206">
        <v>85</v>
      </c>
      <c r="N125" s="206">
        <v>85</v>
      </c>
      <c r="O125" s="206">
        <v>80</v>
      </c>
      <c r="P125" s="206">
        <v>85</v>
      </c>
      <c r="Q125" s="206">
        <v>81.25</v>
      </c>
      <c r="R125" s="206">
        <v>70</v>
      </c>
      <c r="S125" s="206">
        <v>70</v>
      </c>
      <c r="T125" s="206">
        <v>70</v>
      </c>
      <c r="U125" s="206">
        <v>70</v>
      </c>
      <c r="V125" s="127">
        <v>70</v>
      </c>
      <c r="W125" s="206" t="s">
        <v>264</v>
      </c>
      <c r="X125" s="217"/>
    </row>
    <row r="126" spans="1:24" ht="36">
      <c r="A126" s="212"/>
      <c r="B126" s="223"/>
      <c r="C126" s="202"/>
      <c r="D126" s="202"/>
      <c r="E126" s="125" t="s">
        <v>340</v>
      </c>
      <c r="F126" s="202"/>
      <c r="G126" s="202"/>
      <c r="H126" s="202"/>
      <c r="I126" s="202"/>
      <c r="J126" s="20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128"/>
      <c r="W126" s="212"/>
      <c r="X126" s="217"/>
    </row>
    <row r="127" spans="1:24" ht="24">
      <c r="A127" s="213"/>
      <c r="B127" s="224"/>
      <c r="C127" s="203"/>
      <c r="D127" s="203"/>
      <c r="E127" s="126" t="s">
        <v>42</v>
      </c>
      <c r="F127" s="203"/>
      <c r="G127" s="203"/>
      <c r="H127" s="203"/>
      <c r="I127" s="203"/>
      <c r="J127" s="20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129"/>
      <c r="W127" s="213"/>
      <c r="X127" s="217"/>
    </row>
    <row r="128" spans="1:23" ht="36">
      <c r="A128" s="131" t="s">
        <v>19</v>
      </c>
      <c r="B128" s="130" t="s">
        <v>128</v>
      </c>
      <c r="C128" s="131"/>
      <c r="D128" s="131" t="s">
        <v>264</v>
      </c>
      <c r="E128" s="126" t="s">
        <v>264</v>
      </c>
      <c r="F128" s="131" t="s">
        <v>264</v>
      </c>
      <c r="G128" s="131" t="s">
        <v>212</v>
      </c>
      <c r="H128" s="131" t="s">
        <v>264</v>
      </c>
      <c r="I128" s="131" t="s">
        <v>264</v>
      </c>
      <c r="J128" s="131" t="s">
        <v>264</v>
      </c>
      <c r="K128" s="69" t="s">
        <v>264</v>
      </c>
      <c r="L128" s="69" t="s">
        <v>264</v>
      </c>
      <c r="M128" s="69" t="s">
        <v>264</v>
      </c>
      <c r="N128" s="69" t="s">
        <v>264</v>
      </c>
      <c r="O128" s="69" t="s">
        <v>264</v>
      </c>
      <c r="P128" s="69" t="s">
        <v>264</v>
      </c>
      <c r="Q128" s="69" t="s">
        <v>264</v>
      </c>
      <c r="R128" s="69" t="s">
        <v>264</v>
      </c>
      <c r="S128" s="69" t="s">
        <v>264</v>
      </c>
      <c r="T128" s="69" t="s">
        <v>264</v>
      </c>
      <c r="U128" s="69" t="s">
        <v>264</v>
      </c>
      <c r="V128" s="131" t="s">
        <v>264</v>
      </c>
      <c r="W128" s="69" t="s">
        <v>264</v>
      </c>
    </row>
    <row r="129" spans="1:23" ht="24">
      <c r="A129" s="131"/>
      <c r="B129" s="130" t="s">
        <v>316</v>
      </c>
      <c r="C129" s="131" t="s">
        <v>266</v>
      </c>
      <c r="D129" s="131" t="s">
        <v>264</v>
      </c>
      <c r="E129" s="131" t="s">
        <v>264</v>
      </c>
      <c r="F129" s="131" t="s">
        <v>264</v>
      </c>
      <c r="G129" s="131" t="s">
        <v>212</v>
      </c>
      <c r="H129" s="131" t="s">
        <v>264</v>
      </c>
      <c r="I129" s="131" t="s">
        <v>264</v>
      </c>
      <c r="J129" s="131" t="s">
        <v>264</v>
      </c>
      <c r="K129" s="69" t="s">
        <v>264</v>
      </c>
      <c r="L129" s="69" t="s">
        <v>264</v>
      </c>
      <c r="M129" s="69" t="s">
        <v>264</v>
      </c>
      <c r="N129" s="69" t="s">
        <v>264</v>
      </c>
      <c r="O129" s="69" t="s">
        <v>264</v>
      </c>
      <c r="P129" s="69" t="s">
        <v>264</v>
      </c>
      <c r="Q129" s="69" t="s">
        <v>264</v>
      </c>
      <c r="R129" s="69" t="s">
        <v>264</v>
      </c>
      <c r="S129" s="69" t="s">
        <v>264</v>
      </c>
      <c r="T129" s="69" t="s">
        <v>264</v>
      </c>
      <c r="U129" s="69" t="s">
        <v>264</v>
      </c>
      <c r="V129" s="131" t="s">
        <v>264</v>
      </c>
      <c r="W129" s="69" t="s">
        <v>264</v>
      </c>
    </row>
    <row r="130" spans="1:23" ht="36">
      <c r="A130" s="131"/>
      <c r="B130" s="130" t="s">
        <v>122</v>
      </c>
      <c r="C130" s="131" t="s">
        <v>83</v>
      </c>
      <c r="D130" s="131" t="s">
        <v>264</v>
      </c>
      <c r="E130" s="131" t="s">
        <v>84</v>
      </c>
      <c r="F130" s="131" t="s">
        <v>264</v>
      </c>
      <c r="G130" s="131" t="s">
        <v>264</v>
      </c>
      <c r="H130" s="131" t="s">
        <v>264</v>
      </c>
      <c r="I130" s="131" t="s">
        <v>264</v>
      </c>
      <c r="J130" s="131" t="s">
        <v>264</v>
      </c>
      <c r="K130" s="69">
        <v>380</v>
      </c>
      <c r="L130" s="69">
        <v>1114</v>
      </c>
      <c r="M130" s="69">
        <v>1450</v>
      </c>
      <c r="N130" s="69">
        <v>1270</v>
      </c>
      <c r="O130" s="69">
        <v>1320</v>
      </c>
      <c r="P130" s="69">
        <v>1500</v>
      </c>
      <c r="Q130" s="69" t="s">
        <v>264</v>
      </c>
      <c r="R130" s="69" t="s">
        <v>264</v>
      </c>
      <c r="S130" s="69" t="s">
        <v>264</v>
      </c>
      <c r="T130" s="69" t="s">
        <v>264</v>
      </c>
      <c r="U130" s="69" t="s">
        <v>264</v>
      </c>
      <c r="V130" s="131" t="s">
        <v>264</v>
      </c>
      <c r="W130" s="69" t="s">
        <v>264</v>
      </c>
    </row>
    <row r="131" spans="1:25" ht="38.25" customHeight="1">
      <c r="A131" s="131"/>
      <c r="B131" s="130" t="s">
        <v>369</v>
      </c>
      <c r="C131" s="131" t="s">
        <v>83</v>
      </c>
      <c r="D131" s="131" t="s">
        <v>264</v>
      </c>
      <c r="E131" s="131" t="s">
        <v>84</v>
      </c>
      <c r="F131" s="131" t="s">
        <v>264</v>
      </c>
      <c r="G131" s="131" t="s">
        <v>264</v>
      </c>
      <c r="H131" s="131" t="s">
        <v>264</v>
      </c>
      <c r="I131" s="131" t="s">
        <v>264</v>
      </c>
      <c r="J131" s="131" t="s">
        <v>264</v>
      </c>
      <c r="K131" s="131" t="s">
        <v>264</v>
      </c>
      <c r="L131" s="131" t="s">
        <v>264</v>
      </c>
      <c r="M131" s="131" t="s">
        <v>264</v>
      </c>
      <c r="N131" s="131" t="s">
        <v>264</v>
      </c>
      <c r="O131" s="131" t="s">
        <v>264</v>
      </c>
      <c r="P131" s="131" t="s">
        <v>264</v>
      </c>
      <c r="Q131" s="93">
        <v>246</v>
      </c>
      <c r="R131" s="93">
        <v>56</v>
      </c>
      <c r="S131" s="93">
        <v>246</v>
      </c>
      <c r="T131" s="93">
        <v>246</v>
      </c>
      <c r="U131" s="93">
        <v>246</v>
      </c>
      <c r="V131" s="93">
        <v>246</v>
      </c>
      <c r="W131" s="69" t="s">
        <v>264</v>
      </c>
      <c r="Y131" s="94"/>
    </row>
    <row r="132" spans="1:23" ht="60">
      <c r="A132" s="131" t="s">
        <v>22</v>
      </c>
      <c r="B132" s="130" t="s">
        <v>121</v>
      </c>
      <c r="C132" s="131"/>
      <c r="D132" s="131" t="s">
        <v>264</v>
      </c>
      <c r="E132" s="126" t="s">
        <v>264</v>
      </c>
      <c r="F132" s="131" t="s">
        <v>378</v>
      </c>
      <c r="G132" s="131" t="s">
        <v>212</v>
      </c>
      <c r="H132" s="131" t="s">
        <v>264</v>
      </c>
      <c r="I132" s="131" t="s">
        <v>264</v>
      </c>
      <c r="J132" s="131" t="s">
        <v>264</v>
      </c>
      <c r="K132" s="69" t="s">
        <v>264</v>
      </c>
      <c r="L132" s="69" t="s">
        <v>264</v>
      </c>
      <c r="M132" s="69" t="s">
        <v>264</v>
      </c>
      <c r="N132" s="69" t="s">
        <v>264</v>
      </c>
      <c r="O132" s="69" t="s">
        <v>264</v>
      </c>
      <c r="P132" s="69" t="s">
        <v>264</v>
      </c>
      <c r="Q132" s="69" t="s">
        <v>264</v>
      </c>
      <c r="R132" s="69" t="s">
        <v>264</v>
      </c>
      <c r="S132" s="69" t="s">
        <v>264</v>
      </c>
      <c r="T132" s="69" t="s">
        <v>264</v>
      </c>
      <c r="U132" s="69" t="s">
        <v>264</v>
      </c>
      <c r="V132" s="69" t="s">
        <v>264</v>
      </c>
      <c r="W132" s="69" t="s">
        <v>264</v>
      </c>
    </row>
    <row r="133" spans="1:23" ht="24">
      <c r="A133" s="131"/>
      <c r="B133" s="130" t="s">
        <v>316</v>
      </c>
      <c r="C133" s="131" t="s">
        <v>266</v>
      </c>
      <c r="D133" s="131"/>
      <c r="E133" s="124" t="s">
        <v>264</v>
      </c>
      <c r="F133" s="131" t="s">
        <v>264</v>
      </c>
      <c r="G133" s="131" t="s">
        <v>212</v>
      </c>
      <c r="H133" s="131" t="s">
        <v>264</v>
      </c>
      <c r="I133" s="131" t="s">
        <v>264</v>
      </c>
      <c r="J133" s="131" t="s">
        <v>264</v>
      </c>
      <c r="K133" s="69" t="s">
        <v>264</v>
      </c>
      <c r="L133" s="69" t="s">
        <v>264</v>
      </c>
      <c r="M133" s="69" t="s">
        <v>264</v>
      </c>
      <c r="N133" s="69" t="s">
        <v>264</v>
      </c>
      <c r="O133" s="69" t="s">
        <v>264</v>
      </c>
      <c r="P133" s="69" t="s">
        <v>264</v>
      </c>
      <c r="Q133" s="69" t="s">
        <v>264</v>
      </c>
      <c r="R133" s="69" t="s">
        <v>264</v>
      </c>
      <c r="S133" s="69" t="s">
        <v>264</v>
      </c>
      <c r="T133" s="69" t="s">
        <v>264</v>
      </c>
      <c r="U133" s="69" t="s">
        <v>264</v>
      </c>
      <c r="V133" s="69" t="s">
        <v>264</v>
      </c>
      <c r="W133" s="69" t="s">
        <v>264</v>
      </c>
    </row>
    <row r="134" spans="1:24" ht="12">
      <c r="A134" s="201"/>
      <c r="B134" s="222" t="s">
        <v>108</v>
      </c>
      <c r="C134" s="201" t="s">
        <v>129</v>
      </c>
      <c r="D134" s="201" t="s">
        <v>264</v>
      </c>
      <c r="E134" s="124" t="s">
        <v>401</v>
      </c>
      <c r="F134" s="201" t="s">
        <v>264</v>
      </c>
      <c r="G134" s="201" t="s">
        <v>264</v>
      </c>
      <c r="H134" s="201" t="s">
        <v>264</v>
      </c>
      <c r="I134" s="201" t="s">
        <v>264</v>
      </c>
      <c r="J134" s="201" t="s">
        <v>264</v>
      </c>
      <c r="K134" s="201" t="s">
        <v>264</v>
      </c>
      <c r="L134" s="206">
        <v>6</v>
      </c>
      <c r="M134" s="206">
        <v>8</v>
      </c>
      <c r="N134" s="206">
        <v>3</v>
      </c>
      <c r="O134" s="206">
        <v>3</v>
      </c>
      <c r="P134" s="206">
        <v>2</v>
      </c>
      <c r="Q134" s="206">
        <v>0.4</v>
      </c>
      <c r="R134" s="206">
        <v>0.7</v>
      </c>
      <c r="S134" s="206">
        <v>0.7</v>
      </c>
      <c r="T134" s="206">
        <v>0.7</v>
      </c>
      <c r="U134" s="206">
        <v>0.7</v>
      </c>
      <c r="V134" s="206">
        <v>0.7</v>
      </c>
      <c r="W134" s="206" t="s">
        <v>264</v>
      </c>
      <c r="X134" s="209"/>
    </row>
    <row r="135" spans="1:24" ht="24">
      <c r="A135" s="202"/>
      <c r="B135" s="223"/>
      <c r="C135" s="202"/>
      <c r="D135" s="202"/>
      <c r="E135" s="125" t="s">
        <v>341</v>
      </c>
      <c r="F135" s="202"/>
      <c r="G135" s="202"/>
      <c r="H135" s="202"/>
      <c r="I135" s="202"/>
      <c r="J135" s="202"/>
      <c r="K135" s="20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07"/>
      <c r="W135" s="212"/>
      <c r="X135" s="209"/>
    </row>
    <row r="136" spans="1:24" ht="24">
      <c r="A136" s="203"/>
      <c r="B136" s="224"/>
      <c r="C136" s="203"/>
      <c r="D136" s="203"/>
      <c r="E136" s="125" t="s">
        <v>45</v>
      </c>
      <c r="F136" s="203"/>
      <c r="G136" s="203"/>
      <c r="H136" s="203"/>
      <c r="I136" s="203"/>
      <c r="J136" s="203"/>
      <c r="K136" s="20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08"/>
      <c r="W136" s="213"/>
      <c r="X136" s="209"/>
    </row>
    <row r="137" spans="1:23" ht="12">
      <c r="A137" s="201"/>
      <c r="B137" s="222" t="s">
        <v>260</v>
      </c>
      <c r="C137" s="201" t="s">
        <v>268</v>
      </c>
      <c r="D137" s="201" t="s">
        <v>264</v>
      </c>
      <c r="E137" s="124" t="s">
        <v>402</v>
      </c>
      <c r="F137" s="201" t="s">
        <v>264</v>
      </c>
      <c r="G137" s="201" t="s">
        <v>264</v>
      </c>
      <c r="H137" s="201" t="s">
        <v>264</v>
      </c>
      <c r="I137" s="201" t="s">
        <v>264</v>
      </c>
      <c r="J137" s="201" t="s">
        <v>264</v>
      </c>
      <c r="K137" s="201" t="s">
        <v>264</v>
      </c>
      <c r="L137" s="206">
        <v>7</v>
      </c>
      <c r="M137" s="206">
        <v>9</v>
      </c>
      <c r="N137" s="206">
        <v>14</v>
      </c>
      <c r="O137" s="206">
        <v>46</v>
      </c>
      <c r="P137" s="206">
        <v>14</v>
      </c>
      <c r="Q137" s="206">
        <v>0</v>
      </c>
      <c r="R137" s="206">
        <v>12.5</v>
      </c>
      <c r="S137" s="206">
        <v>0</v>
      </c>
      <c r="T137" s="206">
        <v>29</v>
      </c>
      <c r="U137" s="206">
        <v>80</v>
      </c>
      <c r="V137" s="206">
        <v>0</v>
      </c>
      <c r="W137" s="206" t="s">
        <v>264</v>
      </c>
    </row>
    <row r="138" spans="1:23" ht="36">
      <c r="A138" s="202"/>
      <c r="B138" s="223"/>
      <c r="C138" s="202"/>
      <c r="D138" s="202"/>
      <c r="E138" s="125" t="s">
        <v>342</v>
      </c>
      <c r="F138" s="202"/>
      <c r="G138" s="202"/>
      <c r="H138" s="202"/>
      <c r="I138" s="202"/>
      <c r="J138" s="202"/>
      <c r="K138" s="20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07"/>
      <c r="W138" s="212"/>
    </row>
    <row r="139" spans="1:23" ht="36">
      <c r="A139" s="203"/>
      <c r="B139" s="224"/>
      <c r="C139" s="203"/>
      <c r="D139" s="203"/>
      <c r="E139" s="125" t="s">
        <v>48</v>
      </c>
      <c r="F139" s="203"/>
      <c r="G139" s="203"/>
      <c r="H139" s="203"/>
      <c r="I139" s="203"/>
      <c r="J139" s="203"/>
      <c r="K139" s="20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08"/>
      <c r="W139" s="213"/>
    </row>
    <row r="140" spans="1:23" ht="12">
      <c r="A140" s="201"/>
      <c r="B140" s="222" t="s">
        <v>107</v>
      </c>
      <c r="C140" s="201" t="s">
        <v>268</v>
      </c>
      <c r="D140" s="201" t="s">
        <v>264</v>
      </c>
      <c r="E140" s="124" t="s">
        <v>401</v>
      </c>
      <c r="F140" s="201" t="s">
        <v>264</v>
      </c>
      <c r="G140" s="201" t="s">
        <v>264</v>
      </c>
      <c r="H140" s="201" t="s">
        <v>264</v>
      </c>
      <c r="I140" s="201" t="s">
        <v>264</v>
      </c>
      <c r="J140" s="201" t="s">
        <v>264</v>
      </c>
      <c r="K140" s="201" t="s">
        <v>264</v>
      </c>
      <c r="L140" s="206">
        <v>7</v>
      </c>
      <c r="M140" s="206">
        <v>6</v>
      </c>
      <c r="N140" s="206">
        <v>5.5</v>
      </c>
      <c r="O140" s="206">
        <v>7</v>
      </c>
      <c r="P140" s="206">
        <v>7.6</v>
      </c>
      <c r="Q140" s="206">
        <v>5.9</v>
      </c>
      <c r="R140" s="206">
        <v>11</v>
      </c>
      <c r="S140" s="206">
        <v>0</v>
      </c>
      <c r="T140" s="206">
        <v>0</v>
      </c>
      <c r="U140" s="206">
        <v>0</v>
      </c>
      <c r="V140" s="206">
        <v>0</v>
      </c>
      <c r="W140" s="206" t="s">
        <v>264</v>
      </c>
    </row>
    <row r="141" spans="1:23" ht="36">
      <c r="A141" s="202"/>
      <c r="B141" s="223"/>
      <c r="C141" s="202"/>
      <c r="D141" s="202"/>
      <c r="E141" s="125" t="s">
        <v>343</v>
      </c>
      <c r="F141" s="202"/>
      <c r="G141" s="202"/>
      <c r="H141" s="202"/>
      <c r="I141" s="202"/>
      <c r="J141" s="202"/>
      <c r="K141" s="20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07"/>
      <c r="W141" s="212"/>
    </row>
    <row r="142" spans="1:23" ht="36">
      <c r="A142" s="203"/>
      <c r="B142" s="224"/>
      <c r="C142" s="203"/>
      <c r="D142" s="203"/>
      <c r="E142" s="126" t="s">
        <v>50</v>
      </c>
      <c r="F142" s="203"/>
      <c r="G142" s="203"/>
      <c r="H142" s="203"/>
      <c r="I142" s="203"/>
      <c r="J142" s="203"/>
      <c r="K142" s="20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08"/>
      <c r="W142" s="213"/>
    </row>
    <row r="143" spans="1:23" ht="36">
      <c r="A143" s="131" t="s">
        <v>101</v>
      </c>
      <c r="B143" s="130" t="s">
        <v>163</v>
      </c>
      <c r="C143" s="131"/>
      <c r="D143" s="131" t="s">
        <v>264</v>
      </c>
      <c r="E143" s="126" t="s">
        <v>264</v>
      </c>
      <c r="F143" s="131" t="s">
        <v>378</v>
      </c>
      <c r="G143" s="131" t="s">
        <v>212</v>
      </c>
      <c r="H143" s="131" t="s">
        <v>264</v>
      </c>
      <c r="I143" s="131" t="s">
        <v>264</v>
      </c>
      <c r="J143" s="131" t="s">
        <v>264</v>
      </c>
      <c r="K143" s="69" t="s">
        <v>264</v>
      </c>
      <c r="L143" s="69" t="s">
        <v>264</v>
      </c>
      <c r="M143" s="69" t="s">
        <v>264</v>
      </c>
      <c r="N143" s="69" t="s">
        <v>264</v>
      </c>
      <c r="O143" s="69" t="s">
        <v>264</v>
      </c>
      <c r="P143" s="69" t="s">
        <v>264</v>
      </c>
      <c r="Q143" s="69" t="s">
        <v>264</v>
      </c>
      <c r="R143" s="69" t="s">
        <v>264</v>
      </c>
      <c r="S143" s="69" t="s">
        <v>264</v>
      </c>
      <c r="T143" s="69" t="s">
        <v>264</v>
      </c>
      <c r="U143" s="69" t="s">
        <v>264</v>
      </c>
      <c r="V143" s="69" t="s">
        <v>264</v>
      </c>
      <c r="W143" s="69" t="s">
        <v>264</v>
      </c>
    </row>
    <row r="144" spans="1:23" ht="12">
      <c r="A144" s="131"/>
      <c r="B144" s="130" t="s">
        <v>185</v>
      </c>
      <c r="C144" s="131" t="s">
        <v>266</v>
      </c>
      <c r="D144" s="131" t="s">
        <v>264</v>
      </c>
      <c r="E144" s="124" t="s">
        <v>264</v>
      </c>
      <c r="F144" s="131" t="s">
        <v>264</v>
      </c>
      <c r="G144" s="131" t="s">
        <v>212</v>
      </c>
      <c r="H144" s="131" t="s">
        <v>264</v>
      </c>
      <c r="I144" s="131" t="s">
        <v>264</v>
      </c>
      <c r="J144" s="131" t="s">
        <v>264</v>
      </c>
      <c r="K144" s="69" t="s">
        <v>264</v>
      </c>
      <c r="L144" s="69" t="s">
        <v>264</v>
      </c>
      <c r="M144" s="69" t="s">
        <v>264</v>
      </c>
      <c r="N144" s="69" t="s">
        <v>264</v>
      </c>
      <c r="O144" s="69" t="s">
        <v>264</v>
      </c>
      <c r="P144" s="69" t="s">
        <v>264</v>
      </c>
      <c r="Q144" s="69" t="s">
        <v>264</v>
      </c>
      <c r="R144" s="69" t="s">
        <v>264</v>
      </c>
      <c r="S144" s="69" t="s">
        <v>264</v>
      </c>
      <c r="T144" s="69" t="s">
        <v>264</v>
      </c>
      <c r="U144" s="69" t="s">
        <v>264</v>
      </c>
      <c r="V144" s="69" t="s">
        <v>264</v>
      </c>
      <c r="W144" s="69" t="s">
        <v>264</v>
      </c>
    </row>
    <row r="145" spans="1:24" s="95" customFormat="1" ht="12">
      <c r="A145" s="231"/>
      <c r="B145" s="219" t="s">
        <v>18</v>
      </c>
      <c r="C145" s="231" t="s">
        <v>268</v>
      </c>
      <c r="D145" s="231" t="s">
        <v>264</v>
      </c>
      <c r="E145" s="132" t="s">
        <v>393</v>
      </c>
      <c r="F145" s="231" t="s">
        <v>264</v>
      </c>
      <c r="G145" s="231" t="s">
        <v>264</v>
      </c>
      <c r="H145" s="231" t="s">
        <v>264</v>
      </c>
      <c r="I145" s="231" t="s">
        <v>264</v>
      </c>
      <c r="J145" s="231" t="s">
        <v>264</v>
      </c>
      <c r="K145" s="214">
        <v>25</v>
      </c>
      <c r="L145" s="214">
        <v>40</v>
      </c>
      <c r="M145" s="214">
        <v>50</v>
      </c>
      <c r="N145" s="214">
        <v>60</v>
      </c>
      <c r="O145" s="214">
        <v>70</v>
      </c>
      <c r="P145" s="214">
        <v>80</v>
      </c>
      <c r="Q145" s="214">
        <v>90</v>
      </c>
      <c r="R145" s="214">
        <v>99</v>
      </c>
      <c r="S145" s="214" t="s">
        <v>264</v>
      </c>
      <c r="T145" s="214" t="s">
        <v>264</v>
      </c>
      <c r="U145" s="214" t="s">
        <v>264</v>
      </c>
      <c r="V145" s="214" t="s">
        <v>264</v>
      </c>
      <c r="W145" s="214">
        <v>99</v>
      </c>
      <c r="X145" s="263"/>
    </row>
    <row r="146" spans="1:24" s="95" customFormat="1" ht="36">
      <c r="A146" s="232"/>
      <c r="B146" s="220"/>
      <c r="C146" s="232"/>
      <c r="D146" s="232"/>
      <c r="E146" s="133" t="s">
        <v>344</v>
      </c>
      <c r="F146" s="232"/>
      <c r="G146" s="232"/>
      <c r="H146" s="232"/>
      <c r="I146" s="232"/>
      <c r="J146" s="232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63"/>
    </row>
    <row r="147" spans="1:24" s="95" customFormat="1" ht="48">
      <c r="A147" s="233"/>
      <c r="B147" s="221"/>
      <c r="C147" s="233"/>
      <c r="D147" s="233"/>
      <c r="E147" s="134" t="s">
        <v>302</v>
      </c>
      <c r="F147" s="233"/>
      <c r="G147" s="233"/>
      <c r="H147" s="233"/>
      <c r="I147" s="233"/>
      <c r="J147" s="233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63"/>
    </row>
    <row r="148" spans="1:24" ht="36">
      <c r="A148" s="131" t="s">
        <v>102</v>
      </c>
      <c r="B148" s="130" t="s">
        <v>301</v>
      </c>
      <c r="C148" s="131"/>
      <c r="D148" s="131" t="s">
        <v>264</v>
      </c>
      <c r="E148" s="126" t="s">
        <v>264</v>
      </c>
      <c r="F148" s="131" t="s">
        <v>378</v>
      </c>
      <c r="G148" s="131" t="s">
        <v>212</v>
      </c>
      <c r="H148" s="131" t="s">
        <v>264</v>
      </c>
      <c r="I148" s="131" t="s">
        <v>264</v>
      </c>
      <c r="J148" s="131" t="s">
        <v>264</v>
      </c>
      <c r="K148" s="69" t="s">
        <v>264</v>
      </c>
      <c r="L148" s="69" t="s">
        <v>264</v>
      </c>
      <c r="M148" s="69" t="s">
        <v>264</v>
      </c>
      <c r="N148" s="69" t="s">
        <v>264</v>
      </c>
      <c r="O148" s="69" t="s">
        <v>264</v>
      </c>
      <c r="P148" s="69" t="s">
        <v>264</v>
      </c>
      <c r="Q148" s="69" t="s">
        <v>264</v>
      </c>
      <c r="R148" s="69" t="s">
        <v>264</v>
      </c>
      <c r="S148" s="69" t="s">
        <v>264</v>
      </c>
      <c r="T148" s="69" t="s">
        <v>264</v>
      </c>
      <c r="U148" s="69" t="s">
        <v>264</v>
      </c>
      <c r="V148" s="69" t="s">
        <v>264</v>
      </c>
      <c r="W148" s="69" t="s">
        <v>264</v>
      </c>
      <c r="X148" s="209"/>
    </row>
    <row r="149" spans="1:24" ht="24">
      <c r="A149" s="131"/>
      <c r="B149" s="130" t="s">
        <v>265</v>
      </c>
      <c r="C149" s="131" t="s">
        <v>266</v>
      </c>
      <c r="D149" s="131" t="s">
        <v>264</v>
      </c>
      <c r="E149" s="124" t="s">
        <v>264</v>
      </c>
      <c r="F149" s="131" t="s">
        <v>264</v>
      </c>
      <c r="G149" s="131" t="s">
        <v>212</v>
      </c>
      <c r="H149" s="131" t="s">
        <v>264</v>
      </c>
      <c r="I149" s="131" t="s">
        <v>264</v>
      </c>
      <c r="J149" s="131" t="s">
        <v>264</v>
      </c>
      <c r="K149" s="69" t="s">
        <v>264</v>
      </c>
      <c r="L149" s="69" t="s">
        <v>264</v>
      </c>
      <c r="M149" s="69" t="s">
        <v>264</v>
      </c>
      <c r="N149" s="69" t="s">
        <v>264</v>
      </c>
      <c r="O149" s="69" t="s">
        <v>264</v>
      </c>
      <c r="P149" s="69" t="s">
        <v>264</v>
      </c>
      <c r="Q149" s="69" t="s">
        <v>264</v>
      </c>
      <c r="R149" s="69" t="s">
        <v>264</v>
      </c>
      <c r="S149" s="69" t="s">
        <v>264</v>
      </c>
      <c r="T149" s="69" t="s">
        <v>264</v>
      </c>
      <c r="U149" s="69" t="s">
        <v>264</v>
      </c>
      <c r="V149" s="69" t="s">
        <v>264</v>
      </c>
      <c r="W149" s="69" t="s">
        <v>264</v>
      </c>
      <c r="X149" s="209"/>
    </row>
    <row r="150" spans="1:24" s="96" customFormat="1" ht="12">
      <c r="A150" s="201"/>
      <c r="B150" s="219" t="s">
        <v>0</v>
      </c>
      <c r="C150" s="201" t="s">
        <v>268</v>
      </c>
      <c r="D150" s="201" t="s">
        <v>264</v>
      </c>
      <c r="E150" s="138" t="s">
        <v>393</v>
      </c>
      <c r="F150" s="201" t="s">
        <v>264</v>
      </c>
      <c r="G150" s="201" t="s">
        <v>264</v>
      </c>
      <c r="H150" s="201" t="s">
        <v>264</v>
      </c>
      <c r="I150" s="201" t="s">
        <v>264</v>
      </c>
      <c r="J150" s="201" t="s">
        <v>264</v>
      </c>
      <c r="K150" s="206">
        <v>100</v>
      </c>
      <c r="L150" s="206">
        <v>100</v>
      </c>
      <c r="M150" s="206">
        <v>100</v>
      </c>
      <c r="N150" s="206">
        <v>100</v>
      </c>
      <c r="O150" s="206">
        <v>100</v>
      </c>
      <c r="P150" s="206">
        <v>100</v>
      </c>
      <c r="Q150" s="206">
        <v>100</v>
      </c>
      <c r="R150" s="206">
        <v>100</v>
      </c>
      <c r="S150" s="206">
        <v>100</v>
      </c>
      <c r="T150" s="206">
        <v>100</v>
      </c>
      <c r="U150" s="206">
        <v>100</v>
      </c>
      <c r="V150" s="127">
        <v>100</v>
      </c>
      <c r="W150" s="206" t="s">
        <v>264</v>
      </c>
      <c r="X150" s="209"/>
    </row>
    <row r="151" spans="1:24" s="96" customFormat="1" ht="24">
      <c r="A151" s="202"/>
      <c r="B151" s="220"/>
      <c r="C151" s="202"/>
      <c r="D151" s="202"/>
      <c r="E151" s="139" t="s">
        <v>345</v>
      </c>
      <c r="F151" s="202"/>
      <c r="G151" s="202"/>
      <c r="H151" s="202"/>
      <c r="I151" s="202"/>
      <c r="J151" s="20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128"/>
      <c r="W151" s="212"/>
      <c r="X151" s="209"/>
    </row>
    <row r="152" spans="1:24" s="96" customFormat="1" ht="72">
      <c r="A152" s="203"/>
      <c r="B152" s="221"/>
      <c r="C152" s="203"/>
      <c r="D152" s="203"/>
      <c r="E152" s="126" t="s">
        <v>249</v>
      </c>
      <c r="F152" s="203"/>
      <c r="G152" s="203"/>
      <c r="H152" s="203"/>
      <c r="I152" s="203"/>
      <c r="J152" s="20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129"/>
      <c r="W152" s="213"/>
      <c r="X152" s="209"/>
    </row>
    <row r="153" spans="1:24" s="99" customFormat="1" ht="24">
      <c r="A153" s="131" t="s">
        <v>106</v>
      </c>
      <c r="B153" s="97" t="s">
        <v>92</v>
      </c>
      <c r="C153" s="134"/>
      <c r="D153" s="134" t="s">
        <v>264</v>
      </c>
      <c r="E153" s="134" t="s">
        <v>264</v>
      </c>
      <c r="F153" s="98" t="s">
        <v>378</v>
      </c>
      <c r="G153" s="98" t="s">
        <v>212</v>
      </c>
      <c r="H153" s="98" t="s">
        <v>264</v>
      </c>
      <c r="I153" s="98" t="s">
        <v>264</v>
      </c>
      <c r="J153" s="98" t="s">
        <v>264</v>
      </c>
      <c r="K153" s="93" t="s">
        <v>264</v>
      </c>
      <c r="L153" s="93" t="s">
        <v>264</v>
      </c>
      <c r="M153" s="93" t="s">
        <v>264</v>
      </c>
      <c r="N153" s="93" t="s">
        <v>264</v>
      </c>
      <c r="O153" s="93" t="s">
        <v>264</v>
      </c>
      <c r="P153" s="93" t="s">
        <v>264</v>
      </c>
      <c r="Q153" s="93" t="s">
        <v>264</v>
      </c>
      <c r="R153" s="93" t="s">
        <v>264</v>
      </c>
      <c r="S153" s="93" t="s">
        <v>264</v>
      </c>
      <c r="T153" s="93" t="s">
        <v>264</v>
      </c>
      <c r="U153" s="93" t="s">
        <v>264</v>
      </c>
      <c r="V153" s="93" t="s">
        <v>264</v>
      </c>
      <c r="W153" s="93" t="s">
        <v>264</v>
      </c>
      <c r="X153" s="263"/>
    </row>
    <row r="154" spans="1:24" ht="12">
      <c r="A154" s="131"/>
      <c r="B154" s="97" t="s">
        <v>185</v>
      </c>
      <c r="C154" s="98" t="s">
        <v>266</v>
      </c>
      <c r="D154" s="98" t="s">
        <v>264</v>
      </c>
      <c r="E154" s="132" t="s">
        <v>264</v>
      </c>
      <c r="F154" s="98" t="s">
        <v>264</v>
      </c>
      <c r="G154" s="98" t="s">
        <v>212</v>
      </c>
      <c r="H154" s="98" t="s">
        <v>264</v>
      </c>
      <c r="I154" s="98" t="s">
        <v>264</v>
      </c>
      <c r="J154" s="98" t="s">
        <v>264</v>
      </c>
      <c r="K154" s="93" t="s">
        <v>264</v>
      </c>
      <c r="L154" s="93" t="s">
        <v>264</v>
      </c>
      <c r="M154" s="93" t="s">
        <v>264</v>
      </c>
      <c r="N154" s="93" t="s">
        <v>264</v>
      </c>
      <c r="O154" s="93" t="s">
        <v>264</v>
      </c>
      <c r="P154" s="93" t="s">
        <v>264</v>
      </c>
      <c r="Q154" s="93" t="s">
        <v>264</v>
      </c>
      <c r="R154" s="93" t="s">
        <v>264</v>
      </c>
      <c r="S154" s="93" t="s">
        <v>264</v>
      </c>
      <c r="T154" s="93" t="s">
        <v>264</v>
      </c>
      <c r="U154" s="93" t="s">
        <v>264</v>
      </c>
      <c r="V154" s="93" t="s">
        <v>264</v>
      </c>
      <c r="W154" s="93" t="s">
        <v>264</v>
      </c>
      <c r="X154" s="264"/>
    </row>
    <row r="155" spans="1:24" ht="12">
      <c r="A155" s="201"/>
      <c r="B155" s="219" t="s">
        <v>93</v>
      </c>
      <c r="C155" s="231" t="s">
        <v>268</v>
      </c>
      <c r="D155" s="231" t="s">
        <v>264</v>
      </c>
      <c r="E155" s="132" t="s">
        <v>393</v>
      </c>
      <c r="F155" s="231" t="s">
        <v>378</v>
      </c>
      <c r="G155" s="231" t="s">
        <v>264</v>
      </c>
      <c r="H155" s="231" t="s">
        <v>264</v>
      </c>
      <c r="I155" s="231" t="s">
        <v>264</v>
      </c>
      <c r="J155" s="231" t="s">
        <v>264</v>
      </c>
      <c r="K155" s="231" t="s">
        <v>264</v>
      </c>
      <c r="L155" s="214">
        <v>82.7</v>
      </c>
      <c r="M155" s="214">
        <v>90</v>
      </c>
      <c r="N155" s="214">
        <v>90</v>
      </c>
      <c r="O155" s="214">
        <v>90</v>
      </c>
      <c r="P155" s="214">
        <v>90</v>
      </c>
      <c r="Q155" s="214">
        <v>90</v>
      </c>
      <c r="R155" s="214">
        <v>90</v>
      </c>
      <c r="S155" s="214">
        <v>90</v>
      </c>
      <c r="T155" s="214">
        <v>90</v>
      </c>
      <c r="U155" s="214">
        <v>90</v>
      </c>
      <c r="V155" s="214">
        <v>90</v>
      </c>
      <c r="W155" s="214">
        <v>90</v>
      </c>
      <c r="X155" s="264"/>
    </row>
    <row r="156" spans="1:24" ht="36">
      <c r="A156" s="202"/>
      <c r="B156" s="220"/>
      <c r="C156" s="232"/>
      <c r="D156" s="232"/>
      <c r="E156" s="133" t="s">
        <v>380</v>
      </c>
      <c r="F156" s="232"/>
      <c r="G156" s="232"/>
      <c r="H156" s="232"/>
      <c r="I156" s="232"/>
      <c r="J156" s="232"/>
      <c r="K156" s="232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64"/>
    </row>
    <row r="157" spans="1:24" s="99" customFormat="1" ht="36">
      <c r="A157" s="203"/>
      <c r="B157" s="221"/>
      <c r="C157" s="233"/>
      <c r="D157" s="233"/>
      <c r="E157" s="134" t="s">
        <v>381</v>
      </c>
      <c r="F157" s="233"/>
      <c r="G157" s="233"/>
      <c r="H157" s="233"/>
      <c r="I157" s="233"/>
      <c r="J157" s="233"/>
      <c r="K157" s="233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64"/>
    </row>
    <row r="158" spans="1:24" s="99" customFormat="1" ht="24">
      <c r="A158" s="131" t="s">
        <v>103</v>
      </c>
      <c r="B158" s="97" t="s">
        <v>94</v>
      </c>
      <c r="C158" s="134"/>
      <c r="D158" s="134" t="s">
        <v>264</v>
      </c>
      <c r="E158" s="134" t="s">
        <v>264</v>
      </c>
      <c r="F158" s="98" t="s">
        <v>378</v>
      </c>
      <c r="G158" s="98" t="s">
        <v>212</v>
      </c>
      <c r="H158" s="98" t="s">
        <v>264</v>
      </c>
      <c r="I158" s="98" t="s">
        <v>264</v>
      </c>
      <c r="J158" s="98" t="s">
        <v>264</v>
      </c>
      <c r="K158" s="93" t="s">
        <v>264</v>
      </c>
      <c r="L158" s="93" t="s">
        <v>264</v>
      </c>
      <c r="M158" s="93" t="s">
        <v>264</v>
      </c>
      <c r="N158" s="93" t="s">
        <v>264</v>
      </c>
      <c r="O158" s="93" t="s">
        <v>264</v>
      </c>
      <c r="P158" s="93" t="s">
        <v>264</v>
      </c>
      <c r="Q158" s="93" t="s">
        <v>264</v>
      </c>
      <c r="R158" s="93" t="s">
        <v>264</v>
      </c>
      <c r="S158" s="93" t="s">
        <v>264</v>
      </c>
      <c r="T158" s="93" t="s">
        <v>264</v>
      </c>
      <c r="U158" s="93" t="s">
        <v>264</v>
      </c>
      <c r="V158" s="93" t="s">
        <v>264</v>
      </c>
      <c r="W158" s="93" t="s">
        <v>264</v>
      </c>
      <c r="X158" s="264"/>
    </row>
    <row r="159" spans="1:24" ht="12">
      <c r="A159" s="131"/>
      <c r="B159" s="97" t="s">
        <v>185</v>
      </c>
      <c r="C159" s="98" t="s">
        <v>266</v>
      </c>
      <c r="D159" s="98" t="s">
        <v>264</v>
      </c>
      <c r="E159" s="132" t="s">
        <v>264</v>
      </c>
      <c r="F159" s="98" t="s">
        <v>264</v>
      </c>
      <c r="G159" s="98" t="s">
        <v>212</v>
      </c>
      <c r="H159" s="98" t="s">
        <v>264</v>
      </c>
      <c r="I159" s="98" t="s">
        <v>264</v>
      </c>
      <c r="J159" s="98" t="s">
        <v>264</v>
      </c>
      <c r="K159" s="93" t="s">
        <v>264</v>
      </c>
      <c r="L159" s="93" t="s">
        <v>264</v>
      </c>
      <c r="M159" s="93" t="s">
        <v>264</v>
      </c>
      <c r="N159" s="93" t="s">
        <v>264</v>
      </c>
      <c r="O159" s="93" t="s">
        <v>264</v>
      </c>
      <c r="P159" s="93" t="s">
        <v>264</v>
      </c>
      <c r="Q159" s="93" t="s">
        <v>264</v>
      </c>
      <c r="R159" s="93" t="s">
        <v>264</v>
      </c>
      <c r="S159" s="93" t="s">
        <v>264</v>
      </c>
      <c r="T159" s="93" t="s">
        <v>264</v>
      </c>
      <c r="U159" s="93" t="s">
        <v>264</v>
      </c>
      <c r="V159" s="93" t="s">
        <v>264</v>
      </c>
      <c r="W159" s="93" t="s">
        <v>264</v>
      </c>
      <c r="X159" s="264"/>
    </row>
    <row r="160" spans="1:24" ht="12">
      <c r="A160" s="201"/>
      <c r="B160" s="219" t="s">
        <v>178</v>
      </c>
      <c r="C160" s="231" t="s">
        <v>268</v>
      </c>
      <c r="D160" s="231" t="s">
        <v>264</v>
      </c>
      <c r="E160" s="132" t="s">
        <v>393</v>
      </c>
      <c r="F160" s="231" t="s">
        <v>378</v>
      </c>
      <c r="G160" s="231" t="s">
        <v>264</v>
      </c>
      <c r="H160" s="231" t="s">
        <v>264</v>
      </c>
      <c r="I160" s="231" t="s">
        <v>264</v>
      </c>
      <c r="J160" s="231" t="s">
        <v>264</v>
      </c>
      <c r="K160" s="231" t="s">
        <v>264</v>
      </c>
      <c r="L160" s="214">
        <v>87</v>
      </c>
      <c r="M160" s="214">
        <v>90</v>
      </c>
      <c r="N160" s="214">
        <v>90</v>
      </c>
      <c r="O160" s="214">
        <v>90</v>
      </c>
      <c r="P160" s="214">
        <v>90</v>
      </c>
      <c r="Q160" s="214">
        <v>90</v>
      </c>
      <c r="R160" s="214">
        <v>90</v>
      </c>
      <c r="S160" s="214">
        <v>90</v>
      </c>
      <c r="T160" s="214">
        <v>90</v>
      </c>
      <c r="U160" s="214">
        <v>90</v>
      </c>
      <c r="V160" s="214">
        <v>90</v>
      </c>
      <c r="W160" s="214">
        <v>90</v>
      </c>
      <c r="X160" s="264"/>
    </row>
    <row r="161" spans="1:24" ht="12">
      <c r="A161" s="202"/>
      <c r="B161" s="220"/>
      <c r="C161" s="232"/>
      <c r="D161" s="232"/>
      <c r="E161" s="133" t="s">
        <v>346</v>
      </c>
      <c r="F161" s="232"/>
      <c r="G161" s="232"/>
      <c r="H161" s="232"/>
      <c r="I161" s="232"/>
      <c r="J161" s="232"/>
      <c r="K161" s="232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64"/>
    </row>
    <row r="162" spans="1:24" s="99" customFormat="1" ht="41.25" customHeight="1">
      <c r="A162" s="203"/>
      <c r="B162" s="221"/>
      <c r="C162" s="233"/>
      <c r="D162" s="233"/>
      <c r="E162" s="133" t="s">
        <v>54</v>
      </c>
      <c r="F162" s="233"/>
      <c r="G162" s="233"/>
      <c r="H162" s="233"/>
      <c r="I162" s="233"/>
      <c r="J162" s="233"/>
      <c r="K162" s="233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64"/>
    </row>
    <row r="163" spans="1:24" s="99" customFormat="1" ht="12">
      <c r="A163" s="201"/>
      <c r="B163" s="269" t="s">
        <v>385</v>
      </c>
      <c r="C163" s="231" t="s">
        <v>268</v>
      </c>
      <c r="D163" s="231" t="s">
        <v>264</v>
      </c>
      <c r="E163" s="132" t="s">
        <v>393</v>
      </c>
      <c r="F163" s="231" t="s">
        <v>378</v>
      </c>
      <c r="G163" s="231" t="s">
        <v>264</v>
      </c>
      <c r="H163" s="231" t="s">
        <v>264</v>
      </c>
      <c r="I163" s="231" t="s">
        <v>264</v>
      </c>
      <c r="J163" s="231" t="s">
        <v>264</v>
      </c>
      <c r="K163" s="231" t="s">
        <v>264</v>
      </c>
      <c r="L163" s="214">
        <v>46.8</v>
      </c>
      <c r="M163" s="214">
        <v>48</v>
      </c>
      <c r="N163" s="214">
        <v>48</v>
      </c>
      <c r="O163" s="214">
        <v>48</v>
      </c>
      <c r="P163" s="214">
        <v>48</v>
      </c>
      <c r="Q163" s="214">
        <v>48</v>
      </c>
      <c r="R163" s="214">
        <v>79</v>
      </c>
      <c r="S163" s="214">
        <v>52</v>
      </c>
      <c r="T163" s="214">
        <v>79</v>
      </c>
      <c r="U163" s="214">
        <v>79</v>
      </c>
      <c r="V163" s="214">
        <v>79</v>
      </c>
      <c r="W163" s="214">
        <v>79</v>
      </c>
      <c r="X163" s="264"/>
    </row>
    <row r="164" spans="1:24" s="99" customFormat="1" ht="24">
      <c r="A164" s="202"/>
      <c r="B164" s="270"/>
      <c r="C164" s="232"/>
      <c r="D164" s="232"/>
      <c r="E164" s="133" t="s">
        <v>386</v>
      </c>
      <c r="F164" s="232"/>
      <c r="G164" s="232"/>
      <c r="H164" s="232"/>
      <c r="I164" s="232"/>
      <c r="J164" s="232"/>
      <c r="K164" s="232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64"/>
    </row>
    <row r="165" spans="1:24" s="99" customFormat="1" ht="24">
      <c r="A165" s="203"/>
      <c r="B165" s="271"/>
      <c r="C165" s="233"/>
      <c r="D165" s="233"/>
      <c r="E165" s="133" t="s">
        <v>387</v>
      </c>
      <c r="F165" s="233"/>
      <c r="G165" s="233"/>
      <c r="H165" s="233"/>
      <c r="I165" s="233"/>
      <c r="J165" s="233"/>
      <c r="K165" s="233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64"/>
    </row>
    <row r="166" spans="1:24" s="99" customFormat="1" ht="12">
      <c r="A166" s="201"/>
      <c r="B166" s="219" t="s">
        <v>95</v>
      </c>
      <c r="C166" s="231" t="s">
        <v>268</v>
      </c>
      <c r="D166" s="231" t="s">
        <v>264</v>
      </c>
      <c r="E166" s="132" t="s">
        <v>391</v>
      </c>
      <c r="F166" s="231" t="s">
        <v>378</v>
      </c>
      <c r="G166" s="231" t="s">
        <v>264</v>
      </c>
      <c r="H166" s="231" t="s">
        <v>264</v>
      </c>
      <c r="I166" s="231" t="s">
        <v>264</v>
      </c>
      <c r="J166" s="231" t="s">
        <v>264</v>
      </c>
      <c r="K166" s="231" t="s">
        <v>264</v>
      </c>
      <c r="L166" s="214">
        <v>91.2</v>
      </c>
      <c r="M166" s="214">
        <v>90</v>
      </c>
      <c r="N166" s="214">
        <v>90</v>
      </c>
      <c r="O166" s="214">
        <v>90</v>
      </c>
      <c r="P166" s="214">
        <v>90</v>
      </c>
      <c r="Q166" s="214">
        <v>90</v>
      </c>
      <c r="R166" s="214">
        <v>69</v>
      </c>
      <c r="S166" s="214">
        <v>69</v>
      </c>
      <c r="T166" s="214">
        <v>69</v>
      </c>
      <c r="U166" s="214">
        <v>69</v>
      </c>
      <c r="V166" s="214">
        <v>69</v>
      </c>
      <c r="W166" s="214">
        <v>69</v>
      </c>
      <c r="X166" s="264"/>
    </row>
    <row r="167" spans="1:24" s="99" customFormat="1" ht="12">
      <c r="A167" s="202"/>
      <c r="B167" s="220"/>
      <c r="C167" s="232"/>
      <c r="D167" s="232"/>
      <c r="E167" s="133" t="s">
        <v>347</v>
      </c>
      <c r="F167" s="232"/>
      <c r="G167" s="232"/>
      <c r="H167" s="232"/>
      <c r="I167" s="232"/>
      <c r="J167" s="232"/>
      <c r="K167" s="232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64"/>
    </row>
    <row r="168" spans="1:24" s="99" customFormat="1" ht="24">
      <c r="A168" s="203"/>
      <c r="B168" s="221"/>
      <c r="C168" s="233"/>
      <c r="D168" s="233"/>
      <c r="E168" s="134" t="s">
        <v>59</v>
      </c>
      <c r="F168" s="233"/>
      <c r="G168" s="233"/>
      <c r="H168" s="233"/>
      <c r="I168" s="233"/>
      <c r="J168" s="233"/>
      <c r="K168" s="233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64"/>
    </row>
    <row r="169" spans="1:24" s="99" customFormat="1" ht="12">
      <c r="A169" s="201"/>
      <c r="B169" s="219" t="s">
        <v>375</v>
      </c>
      <c r="C169" s="231" t="s">
        <v>268</v>
      </c>
      <c r="D169" s="231" t="s">
        <v>264</v>
      </c>
      <c r="E169" s="132" t="s">
        <v>391</v>
      </c>
      <c r="F169" s="231" t="s">
        <v>378</v>
      </c>
      <c r="G169" s="231" t="s">
        <v>264</v>
      </c>
      <c r="H169" s="231" t="s">
        <v>264</v>
      </c>
      <c r="I169" s="231" t="s">
        <v>264</v>
      </c>
      <c r="J169" s="231" t="s">
        <v>264</v>
      </c>
      <c r="K169" s="231" t="s">
        <v>264</v>
      </c>
      <c r="L169" s="231" t="s">
        <v>264</v>
      </c>
      <c r="M169" s="231" t="s">
        <v>264</v>
      </c>
      <c r="N169" s="231" t="s">
        <v>264</v>
      </c>
      <c r="O169" s="231" t="s">
        <v>264</v>
      </c>
      <c r="P169" s="231" t="s">
        <v>264</v>
      </c>
      <c r="Q169" s="231" t="s">
        <v>264</v>
      </c>
      <c r="R169" s="214">
        <v>90</v>
      </c>
      <c r="S169" s="214">
        <v>90</v>
      </c>
      <c r="T169" s="214">
        <v>90</v>
      </c>
      <c r="U169" s="214">
        <v>90</v>
      </c>
      <c r="V169" s="214">
        <v>90</v>
      </c>
      <c r="W169" s="214">
        <v>90</v>
      </c>
      <c r="X169" s="265"/>
    </row>
    <row r="170" spans="1:24" ht="27" customHeight="1">
      <c r="A170" s="204"/>
      <c r="B170" s="220"/>
      <c r="C170" s="232"/>
      <c r="D170" s="232"/>
      <c r="E170" s="133" t="s">
        <v>376</v>
      </c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15"/>
      <c r="S170" s="215"/>
      <c r="T170" s="215"/>
      <c r="U170" s="215"/>
      <c r="V170" s="215"/>
      <c r="W170" s="215"/>
      <c r="X170" s="265"/>
    </row>
    <row r="171" spans="1:24" ht="13.5" customHeight="1">
      <c r="A171" s="205"/>
      <c r="B171" s="221"/>
      <c r="C171" s="233"/>
      <c r="D171" s="233"/>
      <c r="E171" s="134" t="s">
        <v>377</v>
      </c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16"/>
      <c r="S171" s="216"/>
      <c r="T171" s="216"/>
      <c r="U171" s="216"/>
      <c r="V171" s="216"/>
      <c r="W171" s="216"/>
      <c r="X171" s="265"/>
    </row>
    <row r="172" spans="1:24" ht="48">
      <c r="A172" s="131" t="s">
        <v>123</v>
      </c>
      <c r="B172" s="130" t="s">
        <v>23</v>
      </c>
      <c r="C172" s="131"/>
      <c r="D172" s="131" t="s">
        <v>264</v>
      </c>
      <c r="E172" s="126" t="s">
        <v>264</v>
      </c>
      <c r="F172" s="131" t="s">
        <v>379</v>
      </c>
      <c r="G172" s="131" t="s">
        <v>212</v>
      </c>
      <c r="H172" s="131" t="s">
        <v>264</v>
      </c>
      <c r="I172" s="131" t="s">
        <v>264</v>
      </c>
      <c r="J172" s="131" t="s">
        <v>264</v>
      </c>
      <c r="K172" s="69" t="s">
        <v>264</v>
      </c>
      <c r="L172" s="69" t="s">
        <v>264</v>
      </c>
      <c r="M172" s="69" t="s">
        <v>264</v>
      </c>
      <c r="N172" s="69" t="s">
        <v>264</v>
      </c>
      <c r="O172" s="69" t="s">
        <v>264</v>
      </c>
      <c r="P172" s="69" t="s">
        <v>264</v>
      </c>
      <c r="Q172" s="69" t="s">
        <v>264</v>
      </c>
      <c r="R172" s="69" t="s">
        <v>264</v>
      </c>
      <c r="S172" s="69" t="s">
        <v>264</v>
      </c>
      <c r="T172" s="69" t="s">
        <v>264</v>
      </c>
      <c r="U172" s="69" t="s">
        <v>264</v>
      </c>
      <c r="V172" s="69" t="s">
        <v>264</v>
      </c>
      <c r="W172" s="69" t="s">
        <v>264</v>
      </c>
      <c r="X172" s="209"/>
    </row>
    <row r="173" spans="1:24" ht="12">
      <c r="A173" s="131"/>
      <c r="B173" s="130" t="s">
        <v>185</v>
      </c>
      <c r="C173" s="131" t="s">
        <v>266</v>
      </c>
      <c r="D173" s="131" t="s">
        <v>264</v>
      </c>
      <c r="E173" s="124" t="s">
        <v>264</v>
      </c>
      <c r="F173" s="131" t="s">
        <v>264</v>
      </c>
      <c r="G173" s="131" t="s">
        <v>212</v>
      </c>
      <c r="H173" s="131" t="s">
        <v>264</v>
      </c>
      <c r="I173" s="131" t="s">
        <v>264</v>
      </c>
      <c r="J173" s="131" t="s">
        <v>264</v>
      </c>
      <c r="K173" s="69" t="s">
        <v>264</v>
      </c>
      <c r="L173" s="69" t="s">
        <v>264</v>
      </c>
      <c r="M173" s="69" t="s">
        <v>264</v>
      </c>
      <c r="N173" s="69" t="s">
        <v>264</v>
      </c>
      <c r="O173" s="69" t="s">
        <v>264</v>
      </c>
      <c r="P173" s="69" t="s">
        <v>264</v>
      </c>
      <c r="Q173" s="69" t="s">
        <v>264</v>
      </c>
      <c r="R173" s="69" t="s">
        <v>264</v>
      </c>
      <c r="S173" s="69" t="s">
        <v>264</v>
      </c>
      <c r="T173" s="69" t="s">
        <v>264</v>
      </c>
      <c r="U173" s="69" t="s">
        <v>264</v>
      </c>
      <c r="V173" s="69" t="s">
        <v>264</v>
      </c>
      <c r="W173" s="69" t="s">
        <v>264</v>
      </c>
      <c r="X173" s="209"/>
    </row>
    <row r="174" spans="1:24" ht="12">
      <c r="A174" s="201"/>
      <c r="B174" s="222" t="s">
        <v>16</v>
      </c>
      <c r="C174" s="201" t="s">
        <v>268</v>
      </c>
      <c r="D174" s="201" t="s">
        <v>264</v>
      </c>
      <c r="E174" s="124" t="s">
        <v>403</v>
      </c>
      <c r="F174" s="201" t="s">
        <v>264</v>
      </c>
      <c r="G174" s="201" t="s">
        <v>264</v>
      </c>
      <c r="H174" s="201" t="s">
        <v>264</v>
      </c>
      <c r="I174" s="201" t="s">
        <v>264</v>
      </c>
      <c r="J174" s="201" t="s">
        <v>264</v>
      </c>
      <c r="K174" s="201" t="s">
        <v>264</v>
      </c>
      <c r="L174" s="201" t="s">
        <v>264</v>
      </c>
      <c r="M174" s="201">
        <v>100</v>
      </c>
      <c r="N174" s="201">
        <v>100</v>
      </c>
      <c r="O174" s="201">
        <v>100</v>
      </c>
      <c r="P174" s="201">
        <v>100</v>
      </c>
      <c r="Q174" s="201">
        <v>100</v>
      </c>
      <c r="R174" s="201">
        <v>100</v>
      </c>
      <c r="S174" s="201">
        <v>100</v>
      </c>
      <c r="T174" s="201">
        <v>100</v>
      </c>
      <c r="U174" s="201">
        <v>100</v>
      </c>
      <c r="V174" s="201">
        <v>100</v>
      </c>
      <c r="W174" s="201" t="s">
        <v>264</v>
      </c>
      <c r="X174" s="209"/>
    </row>
    <row r="175" spans="1:24" ht="24">
      <c r="A175" s="202"/>
      <c r="B175" s="223"/>
      <c r="C175" s="202"/>
      <c r="D175" s="202"/>
      <c r="E175" s="125" t="s">
        <v>348</v>
      </c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4"/>
      <c r="W175" s="202"/>
      <c r="X175" s="209"/>
    </row>
    <row r="176" spans="1:24" ht="24">
      <c r="A176" s="203"/>
      <c r="B176" s="224"/>
      <c r="C176" s="203"/>
      <c r="D176" s="203"/>
      <c r="E176" s="125" t="s">
        <v>251</v>
      </c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5"/>
      <c r="W176" s="203"/>
      <c r="X176" s="209"/>
    </row>
    <row r="177" spans="1:24" ht="12">
      <c r="A177" s="201"/>
      <c r="B177" s="222" t="s">
        <v>98</v>
      </c>
      <c r="C177" s="201" t="s">
        <v>268</v>
      </c>
      <c r="D177" s="201" t="s">
        <v>264</v>
      </c>
      <c r="E177" s="124" t="s">
        <v>403</v>
      </c>
      <c r="F177" s="201" t="s">
        <v>264</v>
      </c>
      <c r="G177" s="201" t="s">
        <v>264</v>
      </c>
      <c r="H177" s="201" t="s">
        <v>264</v>
      </c>
      <c r="I177" s="201" t="s">
        <v>264</v>
      </c>
      <c r="J177" s="201" t="s">
        <v>264</v>
      </c>
      <c r="K177" s="201" t="s">
        <v>264</v>
      </c>
      <c r="L177" s="201" t="s">
        <v>264</v>
      </c>
      <c r="M177" s="201">
        <v>80</v>
      </c>
      <c r="N177" s="201">
        <v>85</v>
      </c>
      <c r="O177" s="201">
        <v>85</v>
      </c>
      <c r="P177" s="201">
        <v>85</v>
      </c>
      <c r="Q177" s="201">
        <v>85</v>
      </c>
      <c r="R177" s="201">
        <v>85</v>
      </c>
      <c r="S177" s="201">
        <v>85</v>
      </c>
      <c r="T177" s="201">
        <v>85</v>
      </c>
      <c r="U177" s="201">
        <v>85</v>
      </c>
      <c r="V177" s="201">
        <v>85</v>
      </c>
      <c r="W177" s="201" t="s">
        <v>264</v>
      </c>
      <c r="X177" s="209"/>
    </row>
    <row r="178" spans="1:24" ht="36">
      <c r="A178" s="202"/>
      <c r="B178" s="223"/>
      <c r="C178" s="202"/>
      <c r="D178" s="202"/>
      <c r="E178" s="125" t="s">
        <v>349</v>
      </c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4"/>
      <c r="W178" s="202"/>
      <c r="X178" s="209"/>
    </row>
    <row r="179" spans="1:24" ht="41.25" customHeight="1">
      <c r="A179" s="203"/>
      <c r="B179" s="224"/>
      <c r="C179" s="203"/>
      <c r="D179" s="203"/>
      <c r="E179" s="126" t="s">
        <v>254</v>
      </c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5"/>
      <c r="W179" s="203"/>
      <c r="X179" s="209"/>
    </row>
    <row r="180" spans="1:24" ht="12">
      <c r="A180" s="201"/>
      <c r="B180" s="222" t="s">
        <v>99</v>
      </c>
      <c r="C180" s="201" t="s">
        <v>268</v>
      </c>
      <c r="D180" s="201" t="s">
        <v>264</v>
      </c>
      <c r="E180" s="124" t="s">
        <v>404</v>
      </c>
      <c r="F180" s="201" t="s">
        <v>264</v>
      </c>
      <c r="G180" s="201" t="s">
        <v>264</v>
      </c>
      <c r="H180" s="201" t="s">
        <v>264</v>
      </c>
      <c r="I180" s="201" t="s">
        <v>264</v>
      </c>
      <c r="J180" s="201" t="s">
        <v>264</v>
      </c>
      <c r="K180" s="201" t="s">
        <v>264</v>
      </c>
      <c r="L180" s="201" t="s">
        <v>264</v>
      </c>
      <c r="M180" s="201">
        <v>45</v>
      </c>
      <c r="N180" s="201">
        <v>50</v>
      </c>
      <c r="O180" s="201">
        <v>50</v>
      </c>
      <c r="P180" s="201">
        <v>50</v>
      </c>
      <c r="Q180" s="201">
        <v>60</v>
      </c>
      <c r="R180" s="201">
        <v>65</v>
      </c>
      <c r="S180" s="201">
        <v>65</v>
      </c>
      <c r="T180" s="201">
        <v>65</v>
      </c>
      <c r="U180" s="201">
        <v>65</v>
      </c>
      <c r="V180" s="201">
        <v>65</v>
      </c>
      <c r="W180" s="201" t="s">
        <v>264</v>
      </c>
      <c r="X180" s="209"/>
    </row>
    <row r="181" spans="1:24" ht="36">
      <c r="A181" s="202"/>
      <c r="B181" s="223"/>
      <c r="C181" s="202"/>
      <c r="D181" s="202"/>
      <c r="E181" s="125" t="s">
        <v>350</v>
      </c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4"/>
      <c r="W181" s="202"/>
      <c r="X181" s="209"/>
    </row>
    <row r="182" spans="1:24" ht="36">
      <c r="A182" s="203"/>
      <c r="B182" s="224"/>
      <c r="C182" s="203"/>
      <c r="D182" s="203"/>
      <c r="E182" s="126" t="s">
        <v>256</v>
      </c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5"/>
      <c r="W182" s="203"/>
      <c r="X182" s="210"/>
    </row>
    <row r="183" spans="1:24" s="85" customFormat="1" ht="12">
      <c r="A183" s="201"/>
      <c r="B183" s="222" t="s">
        <v>5</v>
      </c>
      <c r="C183" s="201" t="s">
        <v>268</v>
      </c>
      <c r="D183" s="201" t="s">
        <v>264</v>
      </c>
      <c r="E183" s="124" t="s">
        <v>403</v>
      </c>
      <c r="F183" s="201" t="s">
        <v>264</v>
      </c>
      <c r="G183" s="201" t="s">
        <v>264</v>
      </c>
      <c r="H183" s="201" t="s">
        <v>264</v>
      </c>
      <c r="I183" s="201" t="s">
        <v>264</v>
      </c>
      <c r="J183" s="201" t="s">
        <v>264</v>
      </c>
      <c r="K183" s="201" t="s">
        <v>264</v>
      </c>
      <c r="L183" s="201" t="s">
        <v>264</v>
      </c>
      <c r="M183" s="201">
        <v>80</v>
      </c>
      <c r="N183" s="201">
        <v>85</v>
      </c>
      <c r="O183" s="201">
        <v>90</v>
      </c>
      <c r="P183" s="201">
        <v>95</v>
      </c>
      <c r="Q183" s="201">
        <v>95</v>
      </c>
      <c r="R183" s="201">
        <v>95</v>
      </c>
      <c r="S183" s="201">
        <v>95</v>
      </c>
      <c r="T183" s="201">
        <v>95</v>
      </c>
      <c r="U183" s="201">
        <v>95</v>
      </c>
      <c r="V183" s="201">
        <v>95</v>
      </c>
      <c r="W183" s="201" t="s">
        <v>264</v>
      </c>
      <c r="X183" s="218"/>
    </row>
    <row r="184" spans="1:24" s="85" customFormat="1" ht="12">
      <c r="A184" s="202"/>
      <c r="B184" s="223"/>
      <c r="C184" s="202"/>
      <c r="D184" s="202"/>
      <c r="E184" s="125" t="s">
        <v>351</v>
      </c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4"/>
      <c r="W184" s="202"/>
      <c r="X184" s="218"/>
    </row>
    <row r="185" spans="1:24" s="85" customFormat="1" ht="24">
      <c r="A185" s="203"/>
      <c r="B185" s="224"/>
      <c r="C185" s="203"/>
      <c r="D185" s="203"/>
      <c r="E185" s="126" t="s">
        <v>258</v>
      </c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5"/>
      <c r="W185" s="203"/>
      <c r="X185" s="218"/>
    </row>
    <row r="186" spans="1:24" s="85" customFormat="1" ht="12">
      <c r="A186" s="201"/>
      <c r="B186" s="222" t="s">
        <v>294</v>
      </c>
      <c r="C186" s="201" t="s">
        <v>268</v>
      </c>
      <c r="D186" s="201" t="s">
        <v>264</v>
      </c>
      <c r="E186" s="124" t="s">
        <v>404</v>
      </c>
      <c r="F186" s="201" t="s">
        <v>264</v>
      </c>
      <c r="G186" s="201" t="s">
        <v>264</v>
      </c>
      <c r="H186" s="201" t="s">
        <v>264</v>
      </c>
      <c r="I186" s="201" t="s">
        <v>264</v>
      </c>
      <c r="J186" s="201" t="s">
        <v>264</v>
      </c>
      <c r="K186" s="201" t="s">
        <v>264</v>
      </c>
      <c r="L186" s="201" t="s">
        <v>264</v>
      </c>
      <c r="M186" s="201">
        <v>80</v>
      </c>
      <c r="N186" s="201">
        <v>80</v>
      </c>
      <c r="O186" s="201">
        <v>85</v>
      </c>
      <c r="P186" s="201">
        <v>85</v>
      </c>
      <c r="Q186" s="201">
        <v>85</v>
      </c>
      <c r="R186" s="201">
        <v>85</v>
      </c>
      <c r="S186" s="201">
        <v>85</v>
      </c>
      <c r="T186" s="201">
        <v>85</v>
      </c>
      <c r="U186" s="201">
        <v>85</v>
      </c>
      <c r="V186" s="201">
        <v>85</v>
      </c>
      <c r="W186" s="201" t="s">
        <v>264</v>
      </c>
      <c r="X186" s="218"/>
    </row>
    <row r="187" spans="1:24" s="85" customFormat="1" ht="24">
      <c r="A187" s="202"/>
      <c r="B187" s="223"/>
      <c r="C187" s="202"/>
      <c r="D187" s="202"/>
      <c r="E187" s="125" t="s">
        <v>352</v>
      </c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4"/>
      <c r="W187" s="202"/>
      <c r="X187" s="218"/>
    </row>
    <row r="188" spans="1:24" s="85" customFormat="1" ht="24">
      <c r="A188" s="203"/>
      <c r="B188" s="224"/>
      <c r="C188" s="203"/>
      <c r="D188" s="203"/>
      <c r="E188" s="126" t="s">
        <v>200</v>
      </c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5"/>
      <c r="W188" s="203"/>
      <c r="X188" s="218"/>
    </row>
    <row r="189" spans="1:24" s="85" customFormat="1" ht="12">
      <c r="A189" s="201"/>
      <c r="B189" s="222" t="s">
        <v>217</v>
      </c>
      <c r="C189" s="201" t="s">
        <v>268</v>
      </c>
      <c r="D189" s="201" t="s">
        <v>264</v>
      </c>
      <c r="E189" s="124" t="s">
        <v>403</v>
      </c>
      <c r="F189" s="201" t="s">
        <v>264</v>
      </c>
      <c r="G189" s="201" t="s">
        <v>264</v>
      </c>
      <c r="H189" s="201" t="s">
        <v>264</v>
      </c>
      <c r="I189" s="201" t="s">
        <v>264</v>
      </c>
      <c r="J189" s="201" t="s">
        <v>264</v>
      </c>
      <c r="K189" s="201" t="s">
        <v>264</v>
      </c>
      <c r="L189" s="201" t="s">
        <v>264</v>
      </c>
      <c r="M189" s="201">
        <v>100</v>
      </c>
      <c r="N189" s="201">
        <v>100</v>
      </c>
      <c r="O189" s="201">
        <v>100</v>
      </c>
      <c r="P189" s="201">
        <v>100</v>
      </c>
      <c r="Q189" s="201">
        <v>100</v>
      </c>
      <c r="R189" s="201">
        <v>100</v>
      </c>
      <c r="S189" s="201">
        <v>100</v>
      </c>
      <c r="T189" s="201">
        <v>100</v>
      </c>
      <c r="U189" s="201">
        <v>100</v>
      </c>
      <c r="V189" s="201">
        <v>100</v>
      </c>
      <c r="W189" s="201" t="s">
        <v>264</v>
      </c>
      <c r="X189" s="218"/>
    </row>
    <row r="190" spans="1:24" s="85" customFormat="1" ht="24">
      <c r="A190" s="202"/>
      <c r="B190" s="223"/>
      <c r="C190" s="202"/>
      <c r="D190" s="202"/>
      <c r="E190" s="125" t="s">
        <v>353</v>
      </c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4"/>
      <c r="W190" s="202"/>
      <c r="X190" s="218"/>
    </row>
    <row r="191" spans="1:24" s="85" customFormat="1" ht="24">
      <c r="A191" s="203"/>
      <c r="B191" s="224"/>
      <c r="C191" s="203"/>
      <c r="D191" s="203"/>
      <c r="E191" s="126" t="s">
        <v>202</v>
      </c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5"/>
      <c r="W191" s="203"/>
      <c r="X191" s="218"/>
    </row>
    <row r="192" spans="1:24" s="85" customFormat="1" ht="12">
      <c r="A192" s="201"/>
      <c r="B192" s="222" t="s">
        <v>97</v>
      </c>
      <c r="C192" s="201" t="s">
        <v>268</v>
      </c>
      <c r="D192" s="201" t="s">
        <v>264</v>
      </c>
      <c r="E192" s="124" t="s">
        <v>403</v>
      </c>
      <c r="F192" s="201" t="s">
        <v>264</v>
      </c>
      <c r="G192" s="201" t="s">
        <v>264</v>
      </c>
      <c r="H192" s="201" t="s">
        <v>264</v>
      </c>
      <c r="I192" s="201" t="s">
        <v>264</v>
      </c>
      <c r="J192" s="201" t="s">
        <v>264</v>
      </c>
      <c r="K192" s="201" t="s">
        <v>264</v>
      </c>
      <c r="L192" s="201" t="s">
        <v>264</v>
      </c>
      <c r="M192" s="201">
        <v>90</v>
      </c>
      <c r="N192" s="201">
        <v>90</v>
      </c>
      <c r="O192" s="201">
        <v>95</v>
      </c>
      <c r="P192" s="201">
        <v>95</v>
      </c>
      <c r="Q192" s="201">
        <v>95</v>
      </c>
      <c r="R192" s="201">
        <v>95</v>
      </c>
      <c r="S192" s="201">
        <v>95</v>
      </c>
      <c r="T192" s="201">
        <v>95</v>
      </c>
      <c r="U192" s="201">
        <v>95</v>
      </c>
      <c r="V192" s="201">
        <v>95</v>
      </c>
      <c r="W192" s="201" t="s">
        <v>264</v>
      </c>
      <c r="X192" s="218"/>
    </row>
    <row r="193" spans="1:24" s="85" customFormat="1" ht="36">
      <c r="A193" s="202"/>
      <c r="B193" s="223"/>
      <c r="C193" s="202"/>
      <c r="D193" s="202"/>
      <c r="E193" s="125" t="s">
        <v>354</v>
      </c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4"/>
      <c r="W193" s="202"/>
      <c r="X193" s="218"/>
    </row>
    <row r="194" spans="1:24" s="85" customFormat="1" ht="24">
      <c r="A194" s="203"/>
      <c r="B194" s="224"/>
      <c r="C194" s="203"/>
      <c r="D194" s="203"/>
      <c r="E194" s="125" t="s">
        <v>204</v>
      </c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5"/>
      <c r="W194" s="203"/>
      <c r="X194" s="218"/>
    </row>
    <row r="195" spans="1:24" ht="12" customHeight="1">
      <c r="A195" s="201"/>
      <c r="B195" s="219" t="s">
        <v>303</v>
      </c>
      <c r="C195" s="231" t="s">
        <v>268</v>
      </c>
      <c r="D195" s="231" t="s">
        <v>264</v>
      </c>
      <c r="E195" s="132" t="s">
        <v>405</v>
      </c>
      <c r="F195" s="201" t="s">
        <v>264</v>
      </c>
      <c r="G195" s="201" t="s">
        <v>264</v>
      </c>
      <c r="H195" s="201" t="s">
        <v>264</v>
      </c>
      <c r="I195" s="201" t="s">
        <v>264</v>
      </c>
      <c r="J195" s="201" t="s">
        <v>264</v>
      </c>
      <c r="K195" s="206">
        <v>39</v>
      </c>
      <c r="L195" s="206">
        <v>40</v>
      </c>
      <c r="M195" s="206">
        <v>40</v>
      </c>
      <c r="N195" s="206">
        <v>40</v>
      </c>
      <c r="O195" s="206">
        <v>40</v>
      </c>
      <c r="P195" s="206">
        <v>40</v>
      </c>
      <c r="Q195" s="206">
        <v>40</v>
      </c>
      <c r="R195" s="214">
        <v>80</v>
      </c>
      <c r="S195" s="214">
        <v>85</v>
      </c>
      <c r="T195" s="214">
        <v>90</v>
      </c>
      <c r="U195" s="214">
        <v>95</v>
      </c>
      <c r="V195" s="206">
        <v>100</v>
      </c>
      <c r="W195" s="206" t="s">
        <v>264</v>
      </c>
      <c r="X195" s="273"/>
    </row>
    <row r="196" spans="1:24" ht="60">
      <c r="A196" s="202"/>
      <c r="B196" s="220"/>
      <c r="C196" s="232"/>
      <c r="D196" s="232"/>
      <c r="E196" s="133" t="s">
        <v>374</v>
      </c>
      <c r="F196" s="202"/>
      <c r="G196" s="202"/>
      <c r="H196" s="202"/>
      <c r="I196" s="202"/>
      <c r="J196" s="202"/>
      <c r="K196" s="212"/>
      <c r="L196" s="212"/>
      <c r="M196" s="212"/>
      <c r="N196" s="212"/>
      <c r="O196" s="212"/>
      <c r="P196" s="212"/>
      <c r="Q196" s="212"/>
      <c r="R196" s="215"/>
      <c r="S196" s="215"/>
      <c r="T196" s="215"/>
      <c r="U196" s="215"/>
      <c r="V196" s="212"/>
      <c r="W196" s="212"/>
      <c r="X196" s="273"/>
    </row>
    <row r="197" spans="1:24" ht="129.75" customHeight="1">
      <c r="A197" s="203"/>
      <c r="B197" s="221"/>
      <c r="C197" s="233"/>
      <c r="D197" s="233"/>
      <c r="E197" s="133" t="s">
        <v>422</v>
      </c>
      <c r="F197" s="203"/>
      <c r="G197" s="203"/>
      <c r="H197" s="203"/>
      <c r="I197" s="203"/>
      <c r="J197" s="203"/>
      <c r="K197" s="213"/>
      <c r="L197" s="213"/>
      <c r="M197" s="213"/>
      <c r="N197" s="213"/>
      <c r="O197" s="213"/>
      <c r="P197" s="213"/>
      <c r="Q197" s="213"/>
      <c r="R197" s="216"/>
      <c r="S197" s="216"/>
      <c r="T197" s="216"/>
      <c r="U197" s="216"/>
      <c r="V197" s="213"/>
      <c r="W197" s="213"/>
      <c r="X197" s="273"/>
    </row>
    <row r="198" spans="1:24" s="101" customFormat="1" ht="12" customHeight="1">
      <c r="A198" s="228"/>
      <c r="B198" s="219" t="s">
        <v>383</v>
      </c>
      <c r="C198" s="133" t="s">
        <v>268</v>
      </c>
      <c r="D198" s="100" t="s">
        <v>2</v>
      </c>
      <c r="E198" s="132" t="s">
        <v>406</v>
      </c>
      <c r="F198" s="201"/>
      <c r="G198" s="144"/>
      <c r="H198" s="144"/>
      <c r="I198" s="144"/>
      <c r="J198" s="144"/>
      <c r="K198" s="201" t="s">
        <v>264</v>
      </c>
      <c r="L198" s="201" t="s">
        <v>264</v>
      </c>
      <c r="M198" s="201" t="s">
        <v>264</v>
      </c>
      <c r="N198" s="201" t="s">
        <v>264</v>
      </c>
      <c r="O198" s="201" t="s">
        <v>264</v>
      </c>
      <c r="P198" s="201" t="s">
        <v>264</v>
      </c>
      <c r="Q198" s="206">
        <v>80</v>
      </c>
      <c r="R198" s="214">
        <v>80</v>
      </c>
      <c r="S198" s="206">
        <v>80</v>
      </c>
      <c r="T198" s="206">
        <v>80</v>
      </c>
      <c r="U198" s="206">
        <v>80</v>
      </c>
      <c r="V198" s="206">
        <v>80</v>
      </c>
      <c r="W198" s="206" t="s">
        <v>264</v>
      </c>
      <c r="X198" s="274"/>
    </row>
    <row r="199" spans="1:24" s="101" customFormat="1" ht="36">
      <c r="A199" s="229"/>
      <c r="B199" s="220"/>
      <c r="C199" s="133"/>
      <c r="D199" s="100"/>
      <c r="E199" s="133" t="s">
        <v>382</v>
      </c>
      <c r="F199" s="202"/>
      <c r="G199" s="144"/>
      <c r="H199" s="144"/>
      <c r="I199" s="144"/>
      <c r="J199" s="144"/>
      <c r="K199" s="202"/>
      <c r="L199" s="202"/>
      <c r="M199" s="202"/>
      <c r="N199" s="202"/>
      <c r="O199" s="202"/>
      <c r="P199" s="202"/>
      <c r="Q199" s="212"/>
      <c r="R199" s="215"/>
      <c r="S199" s="212"/>
      <c r="T199" s="212"/>
      <c r="U199" s="212"/>
      <c r="V199" s="212"/>
      <c r="W199" s="212"/>
      <c r="X199" s="274"/>
    </row>
    <row r="200" spans="1:24" s="101" customFormat="1" ht="41.25" customHeight="1">
      <c r="A200" s="230"/>
      <c r="B200" s="221"/>
      <c r="C200" s="133"/>
      <c r="D200" s="100"/>
      <c r="E200" s="134" t="s">
        <v>304</v>
      </c>
      <c r="F200" s="203"/>
      <c r="G200" s="144"/>
      <c r="H200" s="144"/>
      <c r="I200" s="144"/>
      <c r="J200" s="144"/>
      <c r="K200" s="203"/>
      <c r="L200" s="203"/>
      <c r="M200" s="203"/>
      <c r="N200" s="203"/>
      <c r="O200" s="203"/>
      <c r="P200" s="203"/>
      <c r="Q200" s="213"/>
      <c r="R200" s="216"/>
      <c r="S200" s="213"/>
      <c r="T200" s="213"/>
      <c r="U200" s="213"/>
      <c r="V200" s="213"/>
      <c r="W200" s="213"/>
      <c r="X200" s="274"/>
    </row>
    <row r="201" spans="1:24" ht="12" customHeight="1">
      <c r="A201" s="201"/>
      <c r="B201" s="225" t="s">
        <v>384</v>
      </c>
      <c r="C201" s="231" t="s">
        <v>268</v>
      </c>
      <c r="D201" s="231" t="s">
        <v>264</v>
      </c>
      <c r="E201" s="133" t="s">
        <v>391</v>
      </c>
      <c r="F201" s="201" t="s">
        <v>264</v>
      </c>
      <c r="G201" s="201" t="s">
        <v>264</v>
      </c>
      <c r="H201" s="201" t="s">
        <v>264</v>
      </c>
      <c r="I201" s="201" t="s">
        <v>264</v>
      </c>
      <c r="J201" s="201" t="s">
        <v>264</v>
      </c>
      <c r="K201" s="206">
        <v>80</v>
      </c>
      <c r="L201" s="206">
        <v>80</v>
      </c>
      <c r="M201" s="206">
        <v>80</v>
      </c>
      <c r="N201" s="206">
        <v>80</v>
      </c>
      <c r="O201" s="206">
        <v>80</v>
      </c>
      <c r="P201" s="206">
        <v>80</v>
      </c>
      <c r="Q201" s="206">
        <v>80</v>
      </c>
      <c r="R201" s="214">
        <v>80</v>
      </c>
      <c r="S201" s="206">
        <v>80</v>
      </c>
      <c r="T201" s="206">
        <v>80</v>
      </c>
      <c r="U201" s="206">
        <v>80</v>
      </c>
      <c r="V201" s="206">
        <v>80</v>
      </c>
      <c r="W201" s="206" t="s">
        <v>264</v>
      </c>
      <c r="X201" s="273"/>
    </row>
    <row r="202" spans="1:24" ht="36">
      <c r="A202" s="202"/>
      <c r="B202" s="226"/>
      <c r="C202" s="232"/>
      <c r="D202" s="232"/>
      <c r="E202" s="133" t="s">
        <v>355</v>
      </c>
      <c r="F202" s="202"/>
      <c r="G202" s="202"/>
      <c r="H202" s="202"/>
      <c r="I202" s="202"/>
      <c r="J202" s="202"/>
      <c r="K202" s="212"/>
      <c r="L202" s="212"/>
      <c r="M202" s="212"/>
      <c r="N202" s="212"/>
      <c r="O202" s="212"/>
      <c r="P202" s="212"/>
      <c r="Q202" s="212"/>
      <c r="R202" s="215"/>
      <c r="S202" s="212"/>
      <c r="T202" s="212"/>
      <c r="U202" s="212"/>
      <c r="V202" s="212"/>
      <c r="W202" s="212"/>
      <c r="X202" s="273"/>
    </row>
    <row r="203" spans="1:24" ht="52.5" customHeight="1">
      <c r="A203" s="203"/>
      <c r="B203" s="227"/>
      <c r="C203" s="233"/>
      <c r="D203" s="233"/>
      <c r="E203" s="133" t="s">
        <v>1</v>
      </c>
      <c r="F203" s="203"/>
      <c r="G203" s="203"/>
      <c r="H203" s="203"/>
      <c r="I203" s="203"/>
      <c r="J203" s="203"/>
      <c r="K203" s="213"/>
      <c r="L203" s="213"/>
      <c r="M203" s="213"/>
      <c r="N203" s="213"/>
      <c r="O203" s="213"/>
      <c r="P203" s="213"/>
      <c r="Q203" s="213"/>
      <c r="R203" s="216"/>
      <c r="S203" s="213"/>
      <c r="T203" s="213"/>
      <c r="U203" s="213"/>
      <c r="V203" s="213"/>
      <c r="W203" s="213"/>
      <c r="X203" s="273"/>
    </row>
    <row r="204" spans="1:24" ht="12">
      <c r="A204" s="201"/>
      <c r="B204" s="234" t="s">
        <v>164</v>
      </c>
      <c r="C204" s="201" t="s">
        <v>268</v>
      </c>
      <c r="D204" s="201" t="s">
        <v>264</v>
      </c>
      <c r="E204" s="124" t="s">
        <v>407</v>
      </c>
      <c r="F204" s="201" t="s">
        <v>264</v>
      </c>
      <c r="G204" s="201" t="s">
        <v>264</v>
      </c>
      <c r="H204" s="201" t="s">
        <v>264</v>
      </c>
      <c r="I204" s="201" t="s">
        <v>264</v>
      </c>
      <c r="J204" s="201" t="s">
        <v>264</v>
      </c>
      <c r="K204" s="206">
        <v>100</v>
      </c>
      <c r="L204" s="206">
        <v>100</v>
      </c>
      <c r="M204" s="206">
        <v>100</v>
      </c>
      <c r="N204" s="206">
        <v>100</v>
      </c>
      <c r="O204" s="206">
        <v>100</v>
      </c>
      <c r="P204" s="206">
        <v>100</v>
      </c>
      <c r="Q204" s="206">
        <v>100</v>
      </c>
      <c r="R204" s="206">
        <v>100</v>
      </c>
      <c r="S204" s="206">
        <v>100</v>
      </c>
      <c r="T204" s="206">
        <v>100</v>
      </c>
      <c r="U204" s="206">
        <v>100</v>
      </c>
      <c r="V204" s="206">
        <v>100</v>
      </c>
      <c r="W204" s="201" t="s">
        <v>264</v>
      </c>
      <c r="X204" s="209"/>
    </row>
    <row r="205" spans="1:24" ht="60">
      <c r="A205" s="202"/>
      <c r="B205" s="235"/>
      <c r="C205" s="202"/>
      <c r="D205" s="202"/>
      <c r="E205" s="125" t="s">
        <v>356</v>
      </c>
      <c r="F205" s="202"/>
      <c r="G205" s="202"/>
      <c r="H205" s="202"/>
      <c r="I205" s="202"/>
      <c r="J205" s="20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07"/>
      <c r="W205" s="202"/>
      <c r="X205" s="209"/>
    </row>
    <row r="206" spans="1:24" ht="55.5" customHeight="1">
      <c r="A206" s="203"/>
      <c r="B206" s="236"/>
      <c r="C206" s="203"/>
      <c r="D206" s="203"/>
      <c r="E206" s="125" t="s">
        <v>63</v>
      </c>
      <c r="F206" s="203"/>
      <c r="G206" s="203"/>
      <c r="H206" s="203"/>
      <c r="I206" s="203"/>
      <c r="J206" s="20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08"/>
      <c r="W206" s="203"/>
      <c r="X206" s="209"/>
    </row>
    <row r="207" spans="1:24" ht="12" customHeight="1">
      <c r="A207" s="201"/>
      <c r="B207" s="234" t="s">
        <v>4</v>
      </c>
      <c r="C207" s="201" t="s">
        <v>268</v>
      </c>
      <c r="D207" s="201" t="s">
        <v>264</v>
      </c>
      <c r="E207" s="124" t="s">
        <v>405</v>
      </c>
      <c r="F207" s="201" t="s">
        <v>264</v>
      </c>
      <c r="G207" s="201" t="s">
        <v>264</v>
      </c>
      <c r="H207" s="201" t="s">
        <v>264</v>
      </c>
      <c r="I207" s="201" t="s">
        <v>264</v>
      </c>
      <c r="J207" s="201" t="s">
        <v>264</v>
      </c>
      <c r="K207" s="201" t="s">
        <v>264</v>
      </c>
      <c r="L207" s="201" t="s">
        <v>264</v>
      </c>
      <c r="M207" s="201" t="s">
        <v>264</v>
      </c>
      <c r="N207" s="201" t="s">
        <v>264</v>
      </c>
      <c r="O207" s="201" t="s">
        <v>264</v>
      </c>
      <c r="P207" s="201">
        <v>85</v>
      </c>
      <c r="Q207" s="201">
        <v>90</v>
      </c>
      <c r="R207" s="201">
        <v>75</v>
      </c>
      <c r="S207" s="201">
        <v>80</v>
      </c>
      <c r="T207" s="201">
        <v>85</v>
      </c>
      <c r="U207" s="201">
        <v>90</v>
      </c>
      <c r="V207" s="124">
        <v>90</v>
      </c>
      <c r="W207" s="201" t="s">
        <v>264</v>
      </c>
      <c r="X207" s="267"/>
    </row>
    <row r="208" spans="1:24" ht="36">
      <c r="A208" s="202"/>
      <c r="B208" s="235"/>
      <c r="C208" s="202"/>
      <c r="D208" s="202"/>
      <c r="E208" s="125" t="s">
        <v>357</v>
      </c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125"/>
      <c r="W208" s="202"/>
      <c r="X208" s="267"/>
    </row>
    <row r="209" spans="1:24" ht="48">
      <c r="A209" s="203"/>
      <c r="B209" s="236"/>
      <c r="C209" s="203"/>
      <c r="D209" s="203"/>
      <c r="E209" s="126" t="s">
        <v>295</v>
      </c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126"/>
      <c r="W209" s="203"/>
      <c r="X209" s="267"/>
    </row>
    <row r="210" spans="1:24" ht="12" customHeight="1">
      <c r="A210" s="201"/>
      <c r="B210" s="222" t="s">
        <v>368</v>
      </c>
      <c r="C210" s="201" t="s">
        <v>268</v>
      </c>
      <c r="D210" s="201" t="s">
        <v>264</v>
      </c>
      <c r="E210" s="124" t="s">
        <v>408</v>
      </c>
      <c r="F210" s="201" t="s">
        <v>2</v>
      </c>
      <c r="G210" s="201" t="s">
        <v>2</v>
      </c>
      <c r="H210" s="201" t="s">
        <v>2</v>
      </c>
      <c r="I210" s="201" t="s">
        <v>2</v>
      </c>
      <c r="J210" s="201" t="s">
        <v>2</v>
      </c>
      <c r="K210" s="201" t="s">
        <v>2</v>
      </c>
      <c r="L210" s="201" t="s">
        <v>2</v>
      </c>
      <c r="M210" s="201" t="s">
        <v>2</v>
      </c>
      <c r="N210" s="201" t="s">
        <v>2</v>
      </c>
      <c r="O210" s="201" t="s">
        <v>2</v>
      </c>
      <c r="P210" s="201" t="s">
        <v>2</v>
      </c>
      <c r="Q210" s="201">
        <v>0</v>
      </c>
      <c r="R210" s="201">
        <v>25</v>
      </c>
      <c r="S210" s="201">
        <v>50</v>
      </c>
      <c r="T210" s="201">
        <v>100</v>
      </c>
      <c r="U210" s="201">
        <v>100</v>
      </c>
      <c r="V210" s="124">
        <v>100</v>
      </c>
      <c r="W210" s="201" t="s">
        <v>264</v>
      </c>
      <c r="X210" s="217"/>
    </row>
    <row r="211" spans="1:24" ht="48">
      <c r="A211" s="202"/>
      <c r="B211" s="223"/>
      <c r="C211" s="202"/>
      <c r="D211" s="202"/>
      <c r="E211" s="125" t="s">
        <v>414</v>
      </c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125"/>
      <c r="W211" s="202"/>
      <c r="X211" s="268"/>
    </row>
    <row r="212" spans="1:24" ht="51.75" customHeight="1">
      <c r="A212" s="203"/>
      <c r="B212" s="224"/>
      <c r="C212" s="203"/>
      <c r="D212" s="203"/>
      <c r="E212" s="126" t="s">
        <v>415</v>
      </c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126"/>
      <c r="W212" s="203"/>
      <c r="X212" s="268"/>
    </row>
    <row r="213" spans="1:24" ht="36">
      <c r="A213" s="131" t="s">
        <v>371</v>
      </c>
      <c r="B213" s="145" t="s">
        <v>388</v>
      </c>
      <c r="C213" s="131" t="s">
        <v>266</v>
      </c>
      <c r="D213" s="131" t="s">
        <v>264</v>
      </c>
      <c r="E213" s="126" t="s">
        <v>264</v>
      </c>
      <c r="F213" s="131" t="s">
        <v>264</v>
      </c>
      <c r="G213" s="131" t="s">
        <v>212</v>
      </c>
      <c r="H213" s="131" t="s">
        <v>264</v>
      </c>
      <c r="I213" s="131" t="s">
        <v>264</v>
      </c>
      <c r="J213" s="131" t="s">
        <v>264</v>
      </c>
      <c r="K213" s="131" t="s">
        <v>264</v>
      </c>
      <c r="L213" s="131" t="s">
        <v>264</v>
      </c>
      <c r="M213" s="131" t="s">
        <v>264</v>
      </c>
      <c r="N213" s="131" t="s">
        <v>264</v>
      </c>
      <c r="O213" s="102">
        <v>127.91</v>
      </c>
      <c r="P213" s="102">
        <f>P214+P215</f>
        <v>0</v>
      </c>
      <c r="Q213" s="102">
        <f>Q214+Q215</f>
        <v>0</v>
      </c>
      <c r="R213" s="102">
        <f>R214+R215</f>
        <v>0</v>
      </c>
      <c r="S213" s="120">
        <v>25776.2</v>
      </c>
      <c r="T213" s="120">
        <v>22103.91</v>
      </c>
      <c r="U213" s="120">
        <v>13124.63</v>
      </c>
      <c r="V213" s="120">
        <f>SUM(V214:V216)</f>
        <v>0</v>
      </c>
      <c r="W213" s="121">
        <f>SUM(O213:V213)</f>
        <v>61132.65</v>
      </c>
      <c r="X213" s="267"/>
    </row>
    <row r="214" spans="1:24" ht="15" customHeight="1">
      <c r="A214" s="131"/>
      <c r="B214" s="145" t="s">
        <v>184</v>
      </c>
      <c r="C214" s="131" t="s">
        <v>266</v>
      </c>
      <c r="D214" s="131" t="s">
        <v>264</v>
      </c>
      <c r="E214" s="131" t="s">
        <v>264</v>
      </c>
      <c r="F214" s="131" t="s">
        <v>264</v>
      </c>
      <c r="G214" s="131" t="s">
        <v>186</v>
      </c>
      <c r="H214" s="83" t="s">
        <v>79</v>
      </c>
      <c r="I214" s="131" t="s">
        <v>188</v>
      </c>
      <c r="J214" s="131">
        <v>521</v>
      </c>
      <c r="K214" s="131" t="s">
        <v>264</v>
      </c>
      <c r="L214" s="131" t="s">
        <v>264</v>
      </c>
      <c r="M214" s="131" t="s">
        <v>264</v>
      </c>
      <c r="N214" s="131" t="s">
        <v>264</v>
      </c>
      <c r="O214" s="102">
        <v>119.5</v>
      </c>
      <c r="P214" s="72">
        <v>0</v>
      </c>
      <c r="Q214" s="72">
        <v>0</v>
      </c>
      <c r="R214" s="72">
        <v>0</v>
      </c>
      <c r="S214" s="121">
        <v>23305.3</v>
      </c>
      <c r="T214" s="121">
        <v>18075.2</v>
      </c>
      <c r="U214" s="121">
        <v>11838.8</v>
      </c>
      <c r="V214" s="121">
        <v>0</v>
      </c>
      <c r="W214" s="121">
        <f>SUM(O214:V214)</f>
        <v>53338.8</v>
      </c>
      <c r="X214" s="267"/>
    </row>
    <row r="215" spans="1:24" ht="12">
      <c r="A215" s="131"/>
      <c r="B215" s="145" t="s">
        <v>185</v>
      </c>
      <c r="C215" s="131" t="s">
        <v>266</v>
      </c>
      <c r="D215" s="131" t="s">
        <v>264</v>
      </c>
      <c r="E215" s="131" t="s">
        <v>264</v>
      </c>
      <c r="F215" s="131" t="s">
        <v>264</v>
      </c>
      <c r="G215" s="131" t="s">
        <v>212</v>
      </c>
      <c r="H215" s="83" t="s">
        <v>79</v>
      </c>
      <c r="I215" s="131" t="s">
        <v>188</v>
      </c>
      <c r="J215" s="131">
        <v>521</v>
      </c>
      <c r="K215" s="131" t="s">
        <v>264</v>
      </c>
      <c r="L215" s="131" t="s">
        <v>264</v>
      </c>
      <c r="M215" s="131" t="s">
        <v>264</v>
      </c>
      <c r="N215" s="131" t="s">
        <v>264</v>
      </c>
      <c r="O215" s="102">
        <v>7.65</v>
      </c>
      <c r="P215" s="72">
        <v>0</v>
      </c>
      <c r="Q215" s="72">
        <v>0</v>
      </c>
      <c r="R215" s="72">
        <v>0</v>
      </c>
      <c r="S215" s="121">
        <v>2304.93</v>
      </c>
      <c r="T215" s="121">
        <v>3744.9</v>
      </c>
      <c r="U215" s="121">
        <v>1180</v>
      </c>
      <c r="V215" s="121">
        <v>0</v>
      </c>
      <c r="W215" s="121">
        <f>SUM(O215:V215)</f>
        <v>7237.48</v>
      </c>
      <c r="X215" s="267"/>
    </row>
    <row r="216" spans="1:24" ht="48">
      <c r="A216" s="131"/>
      <c r="B216" s="145" t="s">
        <v>187</v>
      </c>
      <c r="C216" s="131" t="s">
        <v>266</v>
      </c>
      <c r="D216" s="131" t="s">
        <v>264</v>
      </c>
      <c r="E216" s="124" t="s">
        <v>264</v>
      </c>
      <c r="F216" s="131" t="s">
        <v>264</v>
      </c>
      <c r="G216" s="131" t="s">
        <v>189</v>
      </c>
      <c r="H216" s="83" t="s">
        <v>264</v>
      </c>
      <c r="I216" s="131" t="s">
        <v>264</v>
      </c>
      <c r="J216" s="131" t="s">
        <v>264</v>
      </c>
      <c r="K216" s="131" t="s">
        <v>264</v>
      </c>
      <c r="L216" s="131" t="s">
        <v>264</v>
      </c>
      <c r="M216" s="131" t="s">
        <v>264</v>
      </c>
      <c r="N216" s="131" t="s">
        <v>264</v>
      </c>
      <c r="O216" s="102">
        <v>0.76</v>
      </c>
      <c r="P216" s="72">
        <v>0</v>
      </c>
      <c r="Q216" s="72">
        <v>0</v>
      </c>
      <c r="R216" s="72">
        <v>0</v>
      </c>
      <c r="S216" s="121">
        <v>165.97</v>
      </c>
      <c r="T216" s="121">
        <v>283.81</v>
      </c>
      <c r="U216" s="121">
        <v>105.83</v>
      </c>
      <c r="V216" s="121">
        <v>0</v>
      </c>
      <c r="W216" s="121">
        <f>SUM(O216:V216)</f>
        <v>556.37</v>
      </c>
      <c r="X216" s="267"/>
    </row>
    <row r="217" spans="1:24" ht="12" customHeight="1">
      <c r="A217" s="201"/>
      <c r="B217" s="234" t="s">
        <v>183</v>
      </c>
      <c r="C217" s="201" t="s">
        <v>268</v>
      </c>
      <c r="D217" s="201"/>
      <c r="E217" s="124" t="s">
        <v>391</v>
      </c>
      <c r="F217" s="201" t="s">
        <v>264</v>
      </c>
      <c r="G217" s="201" t="s">
        <v>264</v>
      </c>
      <c r="H217" s="201" t="s">
        <v>264</v>
      </c>
      <c r="I217" s="201" t="s">
        <v>264</v>
      </c>
      <c r="J217" s="201" t="s">
        <v>264</v>
      </c>
      <c r="K217" s="201" t="s">
        <v>264</v>
      </c>
      <c r="L217" s="201" t="s">
        <v>264</v>
      </c>
      <c r="M217" s="201" t="s">
        <v>264</v>
      </c>
      <c r="N217" s="201" t="s">
        <v>264</v>
      </c>
      <c r="O217" s="206">
        <v>55</v>
      </c>
      <c r="P217" s="201" t="s">
        <v>264</v>
      </c>
      <c r="Q217" s="201" t="s">
        <v>264</v>
      </c>
      <c r="R217" s="201" t="s">
        <v>264</v>
      </c>
      <c r="S217" s="201" t="s">
        <v>264</v>
      </c>
      <c r="T217" s="201" t="s">
        <v>264</v>
      </c>
      <c r="U217" s="201" t="s">
        <v>264</v>
      </c>
      <c r="V217" s="201" t="s">
        <v>264</v>
      </c>
      <c r="W217" s="201" t="s">
        <v>264</v>
      </c>
      <c r="X217" s="267"/>
    </row>
    <row r="218" spans="1:24" ht="60">
      <c r="A218" s="202"/>
      <c r="B218" s="235"/>
      <c r="C218" s="202"/>
      <c r="D218" s="202"/>
      <c r="E218" s="91" t="s">
        <v>358</v>
      </c>
      <c r="F218" s="202"/>
      <c r="G218" s="202"/>
      <c r="H218" s="202"/>
      <c r="I218" s="202"/>
      <c r="J218" s="202"/>
      <c r="K218" s="202"/>
      <c r="L218" s="202"/>
      <c r="M218" s="202"/>
      <c r="N218" s="202"/>
      <c r="O218" s="212" t="s">
        <v>264</v>
      </c>
      <c r="P218" s="202"/>
      <c r="Q218" s="202"/>
      <c r="R218" s="202"/>
      <c r="S218" s="202"/>
      <c r="T218" s="202"/>
      <c r="U218" s="202"/>
      <c r="V218" s="202"/>
      <c r="W218" s="202"/>
      <c r="X218" s="267"/>
    </row>
    <row r="219" spans="1:24" ht="38.25" customHeight="1">
      <c r="A219" s="203"/>
      <c r="B219" s="236"/>
      <c r="C219" s="203"/>
      <c r="D219" s="203"/>
      <c r="E219" s="126" t="s">
        <v>305</v>
      </c>
      <c r="F219" s="203"/>
      <c r="G219" s="203"/>
      <c r="H219" s="203"/>
      <c r="I219" s="203"/>
      <c r="J219" s="203"/>
      <c r="K219" s="203"/>
      <c r="L219" s="203"/>
      <c r="M219" s="203"/>
      <c r="N219" s="203"/>
      <c r="O219" s="213" t="s">
        <v>264</v>
      </c>
      <c r="P219" s="203"/>
      <c r="Q219" s="203"/>
      <c r="R219" s="203"/>
      <c r="S219" s="203"/>
      <c r="T219" s="203"/>
      <c r="U219" s="203"/>
      <c r="V219" s="203"/>
      <c r="W219" s="203"/>
      <c r="X219" s="267"/>
    </row>
    <row r="220" spans="1:24" ht="133.5" customHeight="1">
      <c r="A220" s="126"/>
      <c r="B220" s="143" t="s">
        <v>421</v>
      </c>
      <c r="C220" s="131" t="s">
        <v>83</v>
      </c>
      <c r="D220" s="131" t="s">
        <v>264</v>
      </c>
      <c r="E220" s="131" t="s">
        <v>84</v>
      </c>
      <c r="F220" s="126" t="s">
        <v>264</v>
      </c>
      <c r="G220" s="126" t="s">
        <v>264</v>
      </c>
      <c r="H220" s="126" t="s">
        <v>264</v>
      </c>
      <c r="I220" s="126" t="s">
        <v>264</v>
      </c>
      <c r="J220" s="126" t="s">
        <v>264</v>
      </c>
      <c r="K220" s="126" t="s">
        <v>264</v>
      </c>
      <c r="L220" s="126" t="s">
        <v>264</v>
      </c>
      <c r="M220" s="126" t="s">
        <v>264</v>
      </c>
      <c r="N220" s="126" t="s">
        <v>264</v>
      </c>
      <c r="O220" s="126" t="s">
        <v>264</v>
      </c>
      <c r="P220" s="126" t="s">
        <v>264</v>
      </c>
      <c r="Q220" s="126" t="s">
        <v>264</v>
      </c>
      <c r="R220" s="126" t="s">
        <v>264</v>
      </c>
      <c r="S220" s="126">
        <v>8536</v>
      </c>
      <c r="T220" s="126">
        <v>7524</v>
      </c>
      <c r="U220" s="126">
        <v>4425</v>
      </c>
      <c r="V220" s="126" t="s">
        <v>264</v>
      </c>
      <c r="W220" s="126" t="s">
        <v>264</v>
      </c>
      <c r="X220" s="119"/>
    </row>
    <row r="221" spans="1:23" ht="24">
      <c r="A221" s="131"/>
      <c r="B221" s="71" t="s">
        <v>126</v>
      </c>
      <c r="C221" s="131"/>
      <c r="D221" s="131" t="s">
        <v>264</v>
      </c>
      <c r="E221" s="126" t="s">
        <v>264</v>
      </c>
      <c r="F221" s="131" t="s">
        <v>264</v>
      </c>
      <c r="G221" s="131" t="s">
        <v>212</v>
      </c>
      <c r="H221" s="131" t="s">
        <v>264</v>
      </c>
      <c r="I221" s="131" t="s">
        <v>264</v>
      </c>
      <c r="J221" s="131" t="s">
        <v>264</v>
      </c>
      <c r="K221" s="69" t="s">
        <v>264</v>
      </c>
      <c r="L221" s="69" t="s">
        <v>264</v>
      </c>
      <c r="M221" s="69" t="s">
        <v>264</v>
      </c>
      <c r="N221" s="69" t="s">
        <v>264</v>
      </c>
      <c r="O221" s="69" t="s">
        <v>264</v>
      </c>
      <c r="P221" s="69" t="s">
        <v>264</v>
      </c>
      <c r="Q221" s="69" t="s">
        <v>264</v>
      </c>
      <c r="R221" s="69" t="s">
        <v>264</v>
      </c>
      <c r="S221" s="69" t="s">
        <v>264</v>
      </c>
      <c r="T221" s="69" t="s">
        <v>264</v>
      </c>
      <c r="U221" s="69" t="s">
        <v>264</v>
      </c>
      <c r="V221" s="69" t="s">
        <v>264</v>
      </c>
      <c r="W221" s="69" t="s">
        <v>264</v>
      </c>
    </row>
    <row r="222" spans="1:24" s="78" customFormat="1" ht="24">
      <c r="A222" s="76" t="s">
        <v>423</v>
      </c>
      <c r="B222" s="71" t="s">
        <v>11</v>
      </c>
      <c r="C222" s="76"/>
      <c r="D222" s="76">
        <v>1</v>
      </c>
      <c r="E222" s="76" t="s">
        <v>264</v>
      </c>
      <c r="F222" s="76" t="s">
        <v>378</v>
      </c>
      <c r="G222" s="76" t="s">
        <v>212</v>
      </c>
      <c r="H222" s="76" t="s">
        <v>264</v>
      </c>
      <c r="I222" s="76" t="s">
        <v>264</v>
      </c>
      <c r="J222" s="76" t="s">
        <v>264</v>
      </c>
      <c r="K222" s="77">
        <f aca="true" t="shared" si="11" ref="K222:Q222">K227+K256</f>
        <v>48588.7</v>
      </c>
      <c r="L222" s="77">
        <f t="shared" si="11"/>
        <v>60649.350000000006</v>
      </c>
      <c r="M222" s="77">
        <f t="shared" si="11"/>
        <v>59305</v>
      </c>
      <c r="N222" s="77">
        <f t="shared" si="11"/>
        <v>63353.299999999996</v>
      </c>
      <c r="O222" s="77">
        <f t="shared" si="11"/>
        <v>72811.8</v>
      </c>
      <c r="P222" s="77">
        <f t="shared" si="11"/>
        <v>92967.95</v>
      </c>
      <c r="Q222" s="77">
        <f t="shared" si="11"/>
        <v>104207</v>
      </c>
      <c r="R222" s="77">
        <f aca="true" t="shared" si="12" ref="R222:W222">R227+R256</f>
        <v>102972.8</v>
      </c>
      <c r="S222" s="77">
        <f t="shared" si="12"/>
        <v>104025.19</v>
      </c>
      <c r="T222" s="77">
        <f t="shared" si="12"/>
        <v>89542.1</v>
      </c>
      <c r="U222" s="77">
        <f t="shared" si="12"/>
        <v>90339</v>
      </c>
      <c r="V222" s="77">
        <f t="shared" si="12"/>
        <v>112666.9</v>
      </c>
      <c r="W222" s="77">
        <f t="shared" si="12"/>
        <v>1001429.0899999999</v>
      </c>
      <c r="X222" s="275"/>
    </row>
    <row r="223" spans="1:24" ht="12">
      <c r="A223" s="131"/>
      <c r="B223" s="130" t="s">
        <v>185</v>
      </c>
      <c r="C223" s="131" t="s">
        <v>266</v>
      </c>
      <c r="D223" s="131" t="s">
        <v>264</v>
      </c>
      <c r="E223" s="124" t="s">
        <v>264</v>
      </c>
      <c r="F223" s="131" t="s">
        <v>264</v>
      </c>
      <c r="G223" s="131" t="s">
        <v>212</v>
      </c>
      <c r="H223" s="131" t="s">
        <v>264</v>
      </c>
      <c r="I223" s="131" t="s">
        <v>264</v>
      </c>
      <c r="J223" s="131" t="s">
        <v>264</v>
      </c>
      <c r="K223" s="77">
        <f aca="true" t="shared" si="13" ref="K223:Q223">K222</f>
        <v>48588.7</v>
      </c>
      <c r="L223" s="77">
        <f t="shared" si="13"/>
        <v>60649.350000000006</v>
      </c>
      <c r="M223" s="77">
        <f t="shared" si="13"/>
        <v>59305</v>
      </c>
      <c r="N223" s="77">
        <f>N222</f>
        <v>63353.299999999996</v>
      </c>
      <c r="O223" s="77">
        <f t="shared" si="13"/>
        <v>72811.8</v>
      </c>
      <c r="P223" s="77">
        <f t="shared" si="13"/>
        <v>92967.95</v>
      </c>
      <c r="Q223" s="77">
        <f t="shared" si="13"/>
        <v>104207</v>
      </c>
      <c r="R223" s="77">
        <f aca="true" t="shared" si="14" ref="R223:W223">R222</f>
        <v>102972.8</v>
      </c>
      <c r="S223" s="77">
        <f>S222</f>
        <v>104025.19</v>
      </c>
      <c r="T223" s="77">
        <f t="shared" si="14"/>
        <v>89542.1</v>
      </c>
      <c r="U223" s="77">
        <f t="shared" si="14"/>
        <v>90339</v>
      </c>
      <c r="V223" s="77">
        <f t="shared" si="14"/>
        <v>112666.9</v>
      </c>
      <c r="W223" s="77">
        <f t="shared" si="14"/>
        <v>1001429.0899999999</v>
      </c>
      <c r="X223" s="276"/>
    </row>
    <row r="224" spans="1:24" ht="12" customHeight="1">
      <c r="A224" s="201"/>
      <c r="B224" s="222" t="s">
        <v>130</v>
      </c>
      <c r="C224" s="201" t="s">
        <v>268</v>
      </c>
      <c r="D224" s="201" t="s">
        <v>264</v>
      </c>
      <c r="E224" s="124" t="s">
        <v>405</v>
      </c>
      <c r="F224" s="201" t="s">
        <v>264</v>
      </c>
      <c r="G224" s="201" t="s">
        <v>264</v>
      </c>
      <c r="H224" s="201" t="s">
        <v>264</v>
      </c>
      <c r="I224" s="201" t="s">
        <v>264</v>
      </c>
      <c r="J224" s="201" t="s">
        <v>264</v>
      </c>
      <c r="K224" s="201">
        <v>100</v>
      </c>
      <c r="L224" s="201">
        <v>100</v>
      </c>
      <c r="M224" s="201">
        <v>100</v>
      </c>
      <c r="N224" s="201">
        <v>100</v>
      </c>
      <c r="O224" s="201">
        <v>100</v>
      </c>
      <c r="P224" s="201">
        <v>100</v>
      </c>
      <c r="Q224" s="201">
        <v>100</v>
      </c>
      <c r="R224" s="201">
        <v>100</v>
      </c>
      <c r="S224" s="201">
        <v>100</v>
      </c>
      <c r="T224" s="201">
        <v>100</v>
      </c>
      <c r="U224" s="201">
        <v>100</v>
      </c>
      <c r="V224" s="201">
        <v>100</v>
      </c>
      <c r="W224" s="206" t="s">
        <v>264</v>
      </c>
      <c r="X224" s="276"/>
    </row>
    <row r="225" spans="1:24" ht="12" customHeight="1">
      <c r="A225" s="202"/>
      <c r="B225" s="223"/>
      <c r="C225" s="202"/>
      <c r="D225" s="202"/>
      <c r="E225" s="125" t="s">
        <v>359</v>
      </c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12"/>
      <c r="X225" s="276"/>
    </row>
    <row r="226" spans="1:24" ht="12" customHeight="1">
      <c r="A226" s="203"/>
      <c r="B226" s="224"/>
      <c r="C226" s="203"/>
      <c r="D226" s="203"/>
      <c r="E226" s="126" t="s">
        <v>317</v>
      </c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13"/>
      <c r="X226" s="276"/>
    </row>
    <row r="227" spans="1:24" s="78" customFormat="1" ht="48">
      <c r="A227" s="76" t="s">
        <v>24</v>
      </c>
      <c r="B227" s="71" t="s">
        <v>25</v>
      </c>
      <c r="C227" s="76"/>
      <c r="D227" s="76">
        <v>0.6</v>
      </c>
      <c r="E227" s="141" t="s">
        <v>264</v>
      </c>
      <c r="F227" s="76" t="s">
        <v>378</v>
      </c>
      <c r="G227" s="76" t="s">
        <v>212</v>
      </c>
      <c r="H227" s="76" t="s">
        <v>264</v>
      </c>
      <c r="I227" s="76" t="s">
        <v>264</v>
      </c>
      <c r="J227" s="76" t="s">
        <v>264</v>
      </c>
      <c r="K227" s="77">
        <f>SUM(K232)</f>
        <v>48588.7</v>
      </c>
      <c r="L227" s="77">
        <f aca="true" t="shared" si="15" ref="L227:Q227">SUM(L232)</f>
        <v>46199.4</v>
      </c>
      <c r="M227" s="77">
        <f t="shared" si="15"/>
        <v>43769.5</v>
      </c>
      <c r="N227" s="77">
        <f t="shared" si="15"/>
        <v>46452.7</v>
      </c>
      <c r="O227" s="77">
        <f>SUM(O232)</f>
        <v>50439.9</v>
      </c>
      <c r="P227" s="77">
        <f>SUM(P232)</f>
        <v>56083.31</v>
      </c>
      <c r="Q227" s="77">
        <f t="shared" si="15"/>
        <v>54705.2</v>
      </c>
      <c r="R227" s="77">
        <f aca="true" t="shared" si="16" ref="R227:W227">SUM(R232)</f>
        <v>53856.100000000006</v>
      </c>
      <c r="S227" s="77">
        <f t="shared" si="16"/>
        <v>52453.52</v>
      </c>
      <c r="T227" s="77">
        <f t="shared" si="16"/>
        <v>51041.6</v>
      </c>
      <c r="U227" s="77">
        <f t="shared" si="16"/>
        <v>51041.6</v>
      </c>
      <c r="V227" s="77">
        <f t="shared" si="16"/>
        <v>58707.09999999999</v>
      </c>
      <c r="W227" s="77">
        <f t="shared" si="16"/>
        <v>613338.6299999999</v>
      </c>
      <c r="X227" s="276"/>
    </row>
    <row r="228" spans="1:24" s="78" customFormat="1" ht="12">
      <c r="A228" s="237"/>
      <c r="B228" s="222" t="s">
        <v>124</v>
      </c>
      <c r="C228" s="201" t="s">
        <v>268</v>
      </c>
      <c r="D228" s="201" t="s">
        <v>264</v>
      </c>
      <c r="E228" s="124" t="s">
        <v>409</v>
      </c>
      <c r="F228" s="201" t="s">
        <v>264</v>
      </c>
      <c r="G228" s="201" t="s">
        <v>264</v>
      </c>
      <c r="H228" s="201" t="s">
        <v>264</v>
      </c>
      <c r="I228" s="201" t="s">
        <v>264</v>
      </c>
      <c r="J228" s="201" t="s">
        <v>264</v>
      </c>
      <c r="K228" s="240">
        <v>100</v>
      </c>
      <c r="L228" s="240">
        <v>97</v>
      </c>
      <c r="M228" s="240">
        <v>100</v>
      </c>
      <c r="N228" s="240">
        <v>100</v>
      </c>
      <c r="O228" s="240">
        <v>100</v>
      </c>
      <c r="P228" s="240">
        <v>100</v>
      </c>
      <c r="Q228" s="240">
        <v>100</v>
      </c>
      <c r="R228" s="240">
        <v>100</v>
      </c>
      <c r="S228" s="240">
        <v>100</v>
      </c>
      <c r="T228" s="240">
        <v>100</v>
      </c>
      <c r="U228" s="240">
        <v>100</v>
      </c>
      <c r="V228" s="240">
        <v>100</v>
      </c>
      <c r="W228" s="206" t="s">
        <v>264</v>
      </c>
      <c r="X228" s="276"/>
    </row>
    <row r="229" spans="1:24" s="78" customFormat="1" ht="12" customHeight="1">
      <c r="A229" s="238"/>
      <c r="B229" s="223"/>
      <c r="C229" s="202"/>
      <c r="D229" s="202"/>
      <c r="E229" s="125" t="s">
        <v>360</v>
      </c>
      <c r="F229" s="202"/>
      <c r="G229" s="202"/>
      <c r="H229" s="202"/>
      <c r="I229" s="202"/>
      <c r="J229" s="202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12"/>
      <c r="X229" s="276"/>
    </row>
    <row r="230" spans="1:24" s="78" customFormat="1" ht="12" customHeight="1">
      <c r="A230" s="238"/>
      <c r="B230" s="223"/>
      <c r="C230" s="202"/>
      <c r="D230" s="202"/>
      <c r="E230" s="125" t="s">
        <v>361</v>
      </c>
      <c r="F230" s="202"/>
      <c r="G230" s="202"/>
      <c r="H230" s="202"/>
      <c r="I230" s="202"/>
      <c r="J230" s="202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12"/>
      <c r="X230" s="276"/>
    </row>
    <row r="231" spans="1:24" ht="24">
      <c r="A231" s="239"/>
      <c r="B231" s="224"/>
      <c r="C231" s="203"/>
      <c r="D231" s="203"/>
      <c r="E231" s="126" t="s">
        <v>306</v>
      </c>
      <c r="F231" s="203"/>
      <c r="G231" s="203"/>
      <c r="H231" s="203"/>
      <c r="I231" s="203"/>
      <c r="J231" s="203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13"/>
      <c r="X231" s="276"/>
    </row>
    <row r="232" spans="1:24" ht="12">
      <c r="A232" s="131"/>
      <c r="B232" s="130" t="s">
        <v>185</v>
      </c>
      <c r="C232" s="131" t="s">
        <v>266</v>
      </c>
      <c r="D232" s="131" t="s">
        <v>264</v>
      </c>
      <c r="E232" s="126" t="s">
        <v>264</v>
      </c>
      <c r="F232" s="131" t="s">
        <v>264</v>
      </c>
      <c r="G232" s="131" t="s">
        <v>212</v>
      </c>
      <c r="H232" s="131" t="s">
        <v>264</v>
      </c>
      <c r="I232" s="131" t="s">
        <v>264</v>
      </c>
      <c r="J232" s="131" t="s">
        <v>264</v>
      </c>
      <c r="K232" s="81">
        <v>48588.7</v>
      </c>
      <c r="L232" s="81">
        <v>46199.4</v>
      </c>
      <c r="M232" s="81">
        <v>43769.5</v>
      </c>
      <c r="N232" s="81">
        <f aca="true" t="shared" si="17" ref="N232:V232">N233</f>
        <v>46452.7</v>
      </c>
      <c r="O232" s="81">
        <f t="shared" si="17"/>
        <v>50439.9</v>
      </c>
      <c r="P232" s="81">
        <f t="shared" si="17"/>
        <v>56083.31</v>
      </c>
      <c r="Q232" s="81">
        <f t="shared" si="17"/>
        <v>54705.2</v>
      </c>
      <c r="R232" s="81">
        <f t="shared" si="17"/>
        <v>53856.100000000006</v>
      </c>
      <c r="S232" s="81">
        <f t="shared" si="17"/>
        <v>52453.52</v>
      </c>
      <c r="T232" s="81">
        <f t="shared" si="17"/>
        <v>51041.6</v>
      </c>
      <c r="U232" s="81">
        <f t="shared" si="17"/>
        <v>51041.6</v>
      </c>
      <c r="V232" s="81">
        <f t="shared" si="17"/>
        <v>58707.09999999999</v>
      </c>
      <c r="W232" s="81">
        <f>W233</f>
        <v>613338.6299999999</v>
      </c>
      <c r="X232" s="276"/>
    </row>
    <row r="233" spans="1:24" s="82" customFormat="1" ht="24">
      <c r="A233" s="131" t="s">
        <v>26</v>
      </c>
      <c r="B233" s="130" t="s">
        <v>69</v>
      </c>
      <c r="C233" s="72"/>
      <c r="D233" s="131" t="s">
        <v>264</v>
      </c>
      <c r="E233" s="131" t="s">
        <v>264</v>
      </c>
      <c r="F233" s="131" t="s">
        <v>264</v>
      </c>
      <c r="G233" s="131" t="s">
        <v>264</v>
      </c>
      <c r="H233" s="131" t="s">
        <v>264</v>
      </c>
      <c r="I233" s="131" t="s">
        <v>264</v>
      </c>
      <c r="J233" s="131" t="s">
        <v>264</v>
      </c>
      <c r="K233" s="103">
        <f>K241+K247</f>
        <v>48588.700000000004</v>
      </c>
      <c r="L233" s="103">
        <f aca="true" t="shared" si="18" ref="L233:R233">L241+L247</f>
        <v>46199.4</v>
      </c>
      <c r="M233" s="103">
        <f t="shared" si="18"/>
        <v>43769.5</v>
      </c>
      <c r="N233" s="103">
        <f t="shared" si="18"/>
        <v>46452.7</v>
      </c>
      <c r="O233" s="103">
        <f t="shared" si="18"/>
        <v>50439.9</v>
      </c>
      <c r="P233" s="103">
        <f t="shared" si="18"/>
        <v>56083.31</v>
      </c>
      <c r="Q233" s="103">
        <f t="shared" si="18"/>
        <v>54705.2</v>
      </c>
      <c r="R233" s="103">
        <f t="shared" si="18"/>
        <v>53856.100000000006</v>
      </c>
      <c r="S233" s="103">
        <f>S241+S247</f>
        <v>52453.52</v>
      </c>
      <c r="T233" s="103">
        <f>T241+T247</f>
        <v>51041.6</v>
      </c>
      <c r="U233" s="103">
        <f>U241+U247</f>
        <v>51041.6</v>
      </c>
      <c r="V233" s="103">
        <f>V241+V247</f>
        <v>58707.09999999999</v>
      </c>
      <c r="W233" s="103">
        <f>W241+W247</f>
        <v>613338.6299999999</v>
      </c>
      <c r="X233" s="276"/>
    </row>
    <row r="234" spans="1:24" s="104" customFormat="1" ht="12" customHeight="1">
      <c r="A234" s="201"/>
      <c r="B234" s="222" t="s">
        <v>185</v>
      </c>
      <c r="C234" s="201" t="s">
        <v>266</v>
      </c>
      <c r="D234" s="201" t="s">
        <v>264</v>
      </c>
      <c r="E234" s="201" t="s">
        <v>264</v>
      </c>
      <c r="F234" s="237" t="s">
        <v>378</v>
      </c>
      <c r="G234" s="201" t="s">
        <v>212</v>
      </c>
      <c r="H234" s="76" t="s">
        <v>264</v>
      </c>
      <c r="I234" s="76" t="s">
        <v>264</v>
      </c>
      <c r="J234" s="76" t="s">
        <v>264</v>
      </c>
      <c r="K234" s="77">
        <f aca="true" t="shared" si="19" ref="K234:V234">SUM(K241+K247)</f>
        <v>48588.700000000004</v>
      </c>
      <c r="L234" s="77">
        <f t="shared" si="19"/>
        <v>46199.4</v>
      </c>
      <c r="M234" s="77">
        <f t="shared" si="19"/>
        <v>43769.5</v>
      </c>
      <c r="N234" s="77">
        <f t="shared" si="19"/>
        <v>46452.7</v>
      </c>
      <c r="O234" s="77">
        <f t="shared" si="19"/>
        <v>50439.9</v>
      </c>
      <c r="P234" s="77">
        <f t="shared" si="19"/>
        <v>56083.31</v>
      </c>
      <c r="Q234" s="77">
        <f t="shared" si="19"/>
        <v>54705.2</v>
      </c>
      <c r="R234" s="77">
        <f t="shared" si="19"/>
        <v>53856.100000000006</v>
      </c>
      <c r="S234" s="77">
        <f>SUM(S241+S247)</f>
        <v>52453.52</v>
      </c>
      <c r="T234" s="77">
        <f t="shared" si="19"/>
        <v>51041.6</v>
      </c>
      <c r="U234" s="77">
        <f t="shared" si="19"/>
        <v>51041.6</v>
      </c>
      <c r="V234" s="77">
        <f t="shared" si="19"/>
        <v>58707.09999999999</v>
      </c>
      <c r="W234" s="77">
        <f aca="true" t="shared" si="20" ref="W234:W246">SUM(K234:V234)</f>
        <v>613338.63</v>
      </c>
      <c r="X234" s="276"/>
    </row>
    <row r="235" spans="1:24" s="104" customFormat="1" ht="12">
      <c r="A235" s="202"/>
      <c r="B235" s="223"/>
      <c r="C235" s="202"/>
      <c r="D235" s="202"/>
      <c r="E235" s="202"/>
      <c r="F235" s="238"/>
      <c r="G235" s="202"/>
      <c r="H235" s="105">
        <v>113</v>
      </c>
      <c r="I235" s="131">
        <v>1020129400</v>
      </c>
      <c r="J235" s="131">
        <v>121</v>
      </c>
      <c r="K235" s="103">
        <v>35213.1</v>
      </c>
      <c r="L235" s="103">
        <v>33253.1</v>
      </c>
      <c r="M235" s="103">
        <v>31320</v>
      </c>
      <c r="N235" s="103">
        <v>33487</v>
      </c>
      <c r="O235" s="103">
        <v>35404.1</v>
      </c>
      <c r="P235" s="103">
        <v>37504</v>
      </c>
      <c r="Q235" s="103">
        <v>38785</v>
      </c>
      <c r="R235" s="103">
        <f>38179.9+986.7</f>
        <v>39166.6</v>
      </c>
      <c r="S235" s="103">
        <v>36972.1</v>
      </c>
      <c r="T235" s="103">
        <v>36162.2</v>
      </c>
      <c r="U235" s="103">
        <v>36162.2</v>
      </c>
      <c r="V235" s="103">
        <v>39833.2</v>
      </c>
      <c r="W235" s="103">
        <f t="shared" si="20"/>
        <v>433262.60000000003</v>
      </c>
      <c r="X235" s="276"/>
    </row>
    <row r="236" spans="1:24" s="104" customFormat="1" ht="12">
      <c r="A236" s="202"/>
      <c r="B236" s="223"/>
      <c r="C236" s="202"/>
      <c r="D236" s="202"/>
      <c r="E236" s="202"/>
      <c r="F236" s="238"/>
      <c r="G236" s="202"/>
      <c r="H236" s="105">
        <v>113</v>
      </c>
      <c r="I236" s="131">
        <v>1020129400</v>
      </c>
      <c r="J236" s="131">
        <v>129</v>
      </c>
      <c r="K236" s="103">
        <v>10166.12</v>
      </c>
      <c r="L236" s="103">
        <v>10042.5</v>
      </c>
      <c r="M236" s="103">
        <v>9269</v>
      </c>
      <c r="N236" s="103">
        <v>9375.4</v>
      </c>
      <c r="O236" s="103">
        <v>10952.9</v>
      </c>
      <c r="P236" s="103">
        <v>11726.6</v>
      </c>
      <c r="Q236" s="103">
        <f>11713+4.5</f>
        <v>11717.5</v>
      </c>
      <c r="R236" s="103">
        <v>11103.9</v>
      </c>
      <c r="S236" s="103">
        <v>11165.62</v>
      </c>
      <c r="T236" s="103">
        <v>10921</v>
      </c>
      <c r="U236" s="103">
        <v>10921</v>
      </c>
      <c r="V236" s="103">
        <v>12029.6</v>
      </c>
      <c r="W236" s="103">
        <f t="shared" si="20"/>
        <v>129391.14</v>
      </c>
      <c r="X236" s="276"/>
    </row>
    <row r="237" spans="1:24" s="104" customFormat="1" ht="12">
      <c r="A237" s="202"/>
      <c r="B237" s="223"/>
      <c r="C237" s="202"/>
      <c r="D237" s="202"/>
      <c r="E237" s="202"/>
      <c r="F237" s="238"/>
      <c r="G237" s="202"/>
      <c r="H237" s="105">
        <v>113</v>
      </c>
      <c r="I237" s="131">
        <v>1020129400</v>
      </c>
      <c r="J237" s="131">
        <v>122</v>
      </c>
      <c r="K237" s="103">
        <v>804</v>
      </c>
      <c r="L237" s="103">
        <v>593.8</v>
      </c>
      <c r="M237" s="103">
        <v>565</v>
      </c>
      <c r="N237" s="103">
        <v>311</v>
      </c>
      <c r="O237" s="103">
        <v>721.5</v>
      </c>
      <c r="P237" s="103">
        <v>720.3</v>
      </c>
      <c r="Q237" s="103">
        <v>704.7</v>
      </c>
      <c r="R237" s="103">
        <v>366.3</v>
      </c>
      <c r="S237" s="103">
        <v>531.7</v>
      </c>
      <c r="T237" s="103">
        <v>611.5</v>
      </c>
      <c r="U237" s="103">
        <v>611.5</v>
      </c>
      <c r="V237" s="103">
        <v>1156.5</v>
      </c>
      <c r="W237" s="103">
        <f t="shared" si="20"/>
        <v>7697.8</v>
      </c>
      <c r="X237" s="276"/>
    </row>
    <row r="238" spans="1:24" s="104" customFormat="1" ht="12">
      <c r="A238" s="202"/>
      <c r="B238" s="223"/>
      <c r="C238" s="202"/>
      <c r="D238" s="202"/>
      <c r="E238" s="202"/>
      <c r="F238" s="238"/>
      <c r="G238" s="202"/>
      <c r="H238" s="105">
        <v>113</v>
      </c>
      <c r="I238" s="131">
        <v>1020129400</v>
      </c>
      <c r="J238" s="131">
        <v>242</v>
      </c>
      <c r="K238" s="103">
        <v>413</v>
      </c>
      <c r="L238" s="103">
        <v>350</v>
      </c>
      <c r="M238" s="103">
        <v>360</v>
      </c>
      <c r="N238" s="103">
        <v>0</v>
      </c>
      <c r="O238" s="103">
        <v>270</v>
      </c>
      <c r="P238" s="103">
        <v>225</v>
      </c>
      <c r="Q238" s="103">
        <v>313.4</v>
      </c>
      <c r="R238" s="103">
        <v>230</v>
      </c>
      <c r="S238" s="103">
        <v>357.3</v>
      </c>
      <c r="T238" s="103">
        <v>357.3</v>
      </c>
      <c r="U238" s="103">
        <v>357.3</v>
      </c>
      <c r="V238" s="103">
        <v>373.6</v>
      </c>
      <c r="W238" s="103">
        <f t="shared" si="20"/>
        <v>3606.9000000000005</v>
      </c>
      <c r="X238" s="276"/>
    </row>
    <row r="239" spans="1:24" s="104" customFormat="1" ht="12">
      <c r="A239" s="202"/>
      <c r="B239" s="223"/>
      <c r="C239" s="202"/>
      <c r="D239" s="202"/>
      <c r="E239" s="202"/>
      <c r="F239" s="238"/>
      <c r="G239" s="202"/>
      <c r="H239" s="105">
        <v>113</v>
      </c>
      <c r="I239" s="131">
        <v>1020129400</v>
      </c>
      <c r="J239" s="131">
        <v>244</v>
      </c>
      <c r="K239" s="103">
        <v>350</v>
      </c>
      <c r="L239" s="103">
        <v>427.3</v>
      </c>
      <c r="M239" s="103">
        <v>340</v>
      </c>
      <c r="N239" s="103">
        <v>653</v>
      </c>
      <c r="O239" s="103">
        <v>403.1</v>
      </c>
      <c r="P239" s="103">
        <v>377.21</v>
      </c>
      <c r="Q239" s="103">
        <v>719.5</v>
      </c>
      <c r="R239" s="103">
        <v>695.9</v>
      </c>
      <c r="S239" s="103">
        <v>893.6</v>
      </c>
      <c r="T239" s="103">
        <v>893.6</v>
      </c>
      <c r="U239" s="103">
        <v>893.6</v>
      </c>
      <c r="V239" s="103">
        <v>634.7</v>
      </c>
      <c r="W239" s="103">
        <f t="shared" si="20"/>
        <v>7281.510000000001</v>
      </c>
      <c r="X239" s="276"/>
    </row>
    <row r="240" spans="1:24" s="104" customFormat="1" ht="12">
      <c r="A240" s="202"/>
      <c r="B240" s="223"/>
      <c r="C240" s="202"/>
      <c r="D240" s="202"/>
      <c r="E240" s="202"/>
      <c r="F240" s="238"/>
      <c r="G240" s="202"/>
      <c r="H240" s="105">
        <v>113</v>
      </c>
      <c r="I240" s="131">
        <v>1020129400</v>
      </c>
      <c r="J240" s="131">
        <v>853</v>
      </c>
      <c r="K240" s="103">
        <v>0</v>
      </c>
      <c r="L240" s="103">
        <v>0</v>
      </c>
      <c r="M240" s="103">
        <v>65</v>
      </c>
      <c r="N240" s="103">
        <v>4.1</v>
      </c>
      <c r="O240" s="103"/>
      <c r="P240" s="103">
        <v>0</v>
      </c>
      <c r="Q240" s="103">
        <v>0</v>
      </c>
      <c r="R240" s="103">
        <v>0</v>
      </c>
      <c r="S240" s="103">
        <v>0</v>
      </c>
      <c r="T240" s="103">
        <v>0</v>
      </c>
      <c r="U240" s="103">
        <v>0</v>
      </c>
      <c r="V240" s="103">
        <v>0</v>
      </c>
      <c r="W240" s="103">
        <f t="shared" si="20"/>
        <v>69.1</v>
      </c>
      <c r="X240" s="276"/>
    </row>
    <row r="241" spans="1:24" s="104" customFormat="1" ht="12">
      <c r="A241" s="202"/>
      <c r="B241" s="223"/>
      <c r="C241" s="202"/>
      <c r="D241" s="202"/>
      <c r="E241" s="202"/>
      <c r="F241" s="238"/>
      <c r="G241" s="202"/>
      <c r="H241" s="106">
        <v>113</v>
      </c>
      <c r="I241" s="76">
        <v>1020129400</v>
      </c>
      <c r="J241" s="107" t="s">
        <v>278</v>
      </c>
      <c r="K241" s="108">
        <f>K235+K237+K238+K239+K236</f>
        <v>46946.22</v>
      </c>
      <c r="L241" s="108">
        <f>L235+L237+L238+L239+L236</f>
        <v>44666.700000000004</v>
      </c>
      <c r="M241" s="108">
        <f aca="true" t="shared" si="21" ref="M241:R241">M235+M237+M238+M239+M236+M240</f>
        <v>41919</v>
      </c>
      <c r="N241" s="108">
        <f t="shared" si="21"/>
        <v>43830.5</v>
      </c>
      <c r="O241" s="108">
        <f>O235+O237+O238+O239+O236+O240</f>
        <v>47751.6</v>
      </c>
      <c r="P241" s="108">
        <f t="shared" si="21"/>
        <v>50553.11</v>
      </c>
      <c r="Q241" s="108">
        <f t="shared" si="21"/>
        <v>52240.1</v>
      </c>
      <c r="R241" s="108">
        <f t="shared" si="21"/>
        <v>51562.700000000004</v>
      </c>
      <c r="S241" s="108">
        <f>S235+S237+S238+S239+S236+S240</f>
        <v>49920.32</v>
      </c>
      <c r="T241" s="108">
        <f>T235+T237+T238+T239+T236+T240</f>
        <v>48945.6</v>
      </c>
      <c r="U241" s="108">
        <f>U235+U237+U238+U239+U236+U240</f>
        <v>48945.6</v>
      </c>
      <c r="V241" s="108">
        <f>V235+V237+V238+V239+V236+V240</f>
        <v>54027.59999999999</v>
      </c>
      <c r="W241" s="108">
        <f t="shared" si="20"/>
        <v>581309.0499999999</v>
      </c>
      <c r="X241" s="276"/>
    </row>
    <row r="242" spans="1:24" s="104" customFormat="1" ht="12">
      <c r="A242" s="202"/>
      <c r="B242" s="223"/>
      <c r="C242" s="202"/>
      <c r="D242" s="202"/>
      <c r="E242" s="202"/>
      <c r="F242" s="238"/>
      <c r="G242" s="202"/>
      <c r="H242" s="105">
        <v>113</v>
      </c>
      <c r="I242" s="131">
        <v>1020149300</v>
      </c>
      <c r="J242" s="131">
        <v>242</v>
      </c>
      <c r="K242" s="103">
        <f>1254-413</f>
        <v>841</v>
      </c>
      <c r="L242" s="103">
        <v>850</v>
      </c>
      <c r="M242" s="103">
        <v>928</v>
      </c>
      <c r="N242" s="103">
        <v>0</v>
      </c>
      <c r="O242" s="103">
        <v>1948.05</v>
      </c>
      <c r="P242" s="103">
        <f>3545.98+1073.83</f>
        <v>4619.8099999999995</v>
      </c>
      <c r="Q242" s="103">
        <v>1552.4</v>
      </c>
      <c r="R242" s="103">
        <v>1330.4</v>
      </c>
      <c r="S242" s="103">
        <v>1733.8</v>
      </c>
      <c r="T242" s="103">
        <v>1376.4</v>
      </c>
      <c r="U242" s="103">
        <v>1376.4</v>
      </c>
      <c r="V242" s="103">
        <v>3282.1</v>
      </c>
      <c r="W242" s="103">
        <f t="shared" si="20"/>
        <v>19838.359999999997</v>
      </c>
      <c r="X242" s="276"/>
    </row>
    <row r="243" spans="1:24" s="104" customFormat="1" ht="12">
      <c r="A243" s="202"/>
      <c r="B243" s="223"/>
      <c r="C243" s="202"/>
      <c r="D243" s="202"/>
      <c r="E243" s="202"/>
      <c r="F243" s="238"/>
      <c r="G243" s="202"/>
      <c r="H243" s="105">
        <v>113</v>
      </c>
      <c r="I243" s="131">
        <v>1020149300</v>
      </c>
      <c r="J243" s="131">
        <v>244</v>
      </c>
      <c r="K243" s="103">
        <f>1081.48-350</f>
        <v>731.48</v>
      </c>
      <c r="L243" s="103">
        <v>642.7</v>
      </c>
      <c r="M243" s="103">
        <v>901</v>
      </c>
      <c r="N243" s="103">
        <v>2602.2</v>
      </c>
      <c r="O243" s="103">
        <v>705.25</v>
      </c>
      <c r="P243" s="103">
        <v>910.25</v>
      </c>
      <c r="Q243" s="103">
        <v>911.7</v>
      </c>
      <c r="R243" s="103">
        <v>962</v>
      </c>
      <c r="S243" s="103">
        <v>799.1</v>
      </c>
      <c r="T243" s="103">
        <v>719.6</v>
      </c>
      <c r="U243" s="103">
        <v>719.6</v>
      </c>
      <c r="V243" s="103">
        <v>1396.4</v>
      </c>
      <c r="W243" s="103">
        <f t="shared" si="20"/>
        <v>12001.28</v>
      </c>
      <c r="X243" s="276"/>
    </row>
    <row r="244" spans="1:24" s="104" customFormat="1" ht="12">
      <c r="A244" s="202"/>
      <c r="B244" s="223"/>
      <c r="C244" s="202"/>
      <c r="D244" s="202"/>
      <c r="E244" s="202"/>
      <c r="F244" s="238"/>
      <c r="G244" s="202"/>
      <c r="H244" s="105">
        <v>113</v>
      </c>
      <c r="I244" s="131">
        <v>1020149300</v>
      </c>
      <c r="J244" s="131">
        <v>851</v>
      </c>
      <c r="K244" s="103">
        <v>66</v>
      </c>
      <c r="L244" s="103">
        <v>25</v>
      </c>
      <c r="M244" s="103">
        <v>11.5</v>
      </c>
      <c r="N244" s="103">
        <v>20</v>
      </c>
      <c r="O244" s="103">
        <v>34.95</v>
      </c>
      <c r="P244" s="103">
        <v>0</v>
      </c>
      <c r="Q244" s="103">
        <v>0</v>
      </c>
      <c r="R244" s="103">
        <v>0</v>
      </c>
      <c r="S244" s="103">
        <v>0</v>
      </c>
      <c r="T244" s="103">
        <v>0</v>
      </c>
      <c r="U244" s="103">
        <v>0</v>
      </c>
      <c r="V244" s="103">
        <v>0</v>
      </c>
      <c r="W244" s="103">
        <f t="shared" si="20"/>
        <v>157.45</v>
      </c>
      <c r="X244" s="276"/>
    </row>
    <row r="245" spans="1:24" s="104" customFormat="1" ht="12">
      <c r="A245" s="202"/>
      <c r="B245" s="223"/>
      <c r="C245" s="202"/>
      <c r="D245" s="202"/>
      <c r="E245" s="202"/>
      <c r="F245" s="238"/>
      <c r="G245" s="202"/>
      <c r="H245" s="105">
        <v>113</v>
      </c>
      <c r="I245" s="131">
        <v>1020149300</v>
      </c>
      <c r="J245" s="131">
        <v>852</v>
      </c>
      <c r="K245" s="103">
        <v>4</v>
      </c>
      <c r="L245" s="103">
        <v>15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0</v>
      </c>
      <c r="S245" s="103">
        <v>0</v>
      </c>
      <c r="T245" s="103">
        <v>0</v>
      </c>
      <c r="U245" s="103">
        <v>0</v>
      </c>
      <c r="V245" s="103">
        <v>0</v>
      </c>
      <c r="W245" s="103">
        <f t="shared" si="20"/>
        <v>19</v>
      </c>
      <c r="X245" s="276"/>
    </row>
    <row r="246" spans="1:24" s="104" customFormat="1" ht="12">
      <c r="A246" s="202"/>
      <c r="B246" s="223"/>
      <c r="C246" s="202"/>
      <c r="D246" s="202"/>
      <c r="E246" s="202"/>
      <c r="F246" s="238"/>
      <c r="G246" s="202"/>
      <c r="H246" s="105">
        <v>113</v>
      </c>
      <c r="I246" s="131">
        <v>1020149300</v>
      </c>
      <c r="J246" s="131">
        <v>853</v>
      </c>
      <c r="K246" s="103">
        <v>0</v>
      </c>
      <c r="L246" s="103">
        <v>0</v>
      </c>
      <c r="M246" s="103">
        <v>10</v>
      </c>
      <c r="N246" s="103">
        <v>0</v>
      </c>
      <c r="O246" s="103">
        <v>0.05</v>
      </c>
      <c r="P246" s="103">
        <v>0.14</v>
      </c>
      <c r="Q246" s="103">
        <v>1</v>
      </c>
      <c r="R246" s="103">
        <v>1</v>
      </c>
      <c r="S246" s="103">
        <v>0.3</v>
      </c>
      <c r="T246" s="103">
        <v>0</v>
      </c>
      <c r="U246" s="103">
        <v>0</v>
      </c>
      <c r="V246" s="103">
        <v>1</v>
      </c>
      <c r="W246" s="103">
        <f t="shared" si="20"/>
        <v>13.490000000000002</v>
      </c>
      <c r="X246" s="276"/>
    </row>
    <row r="247" spans="1:24" s="104" customFormat="1" ht="12">
      <c r="A247" s="203"/>
      <c r="B247" s="224"/>
      <c r="C247" s="203"/>
      <c r="D247" s="203"/>
      <c r="E247" s="203"/>
      <c r="F247" s="239"/>
      <c r="G247" s="203"/>
      <c r="H247" s="106">
        <v>113</v>
      </c>
      <c r="I247" s="76">
        <v>1020149300</v>
      </c>
      <c r="J247" s="107" t="s">
        <v>278</v>
      </c>
      <c r="K247" s="108">
        <f>K242+K243+K244+K245+K246</f>
        <v>1642.48</v>
      </c>
      <c r="L247" s="108">
        <f aca="true" t="shared" si="22" ref="L247:R247">L242+L243+L244+L245+L246</f>
        <v>1532.7</v>
      </c>
      <c r="M247" s="108">
        <f t="shared" si="22"/>
        <v>1850.5</v>
      </c>
      <c r="N247" s="108">
        <f>N242+N243+N244+N245+N246</f>
        <v>2622.2</v>
      </c>
      <c r="O247" s="108">
        <f>O242+O243+O244+O245+O246</f>
        <v>2688.3</v>
      </c>
      <c r="P247" s="108">
        <f t="shared" si="22"/>
        <v>5530.2</v>
      </c>
      <c r="Q247" s="108">
        <f t="shared" si="22"/>
        <v>2465.1000000000004</v>
      </c>
      <c r="R247" s="108">
        <f t="shared" si="22"/>
        <v>2293.4</v>
      </c>
      <c r="S247" s="108">
        <f>S242+S243+S244+S245+S246</f>
        <v>2533.2000000000003</v>
      </c>
      <c r="T247" s="108">
        <f>T242+T243+T244+T245+T246</f>
        <v>2096</v>
      </c>
      <c r="U247" s="108">
        <f>U242+U243+U244+U245+U246</f>
        <v>2096</v>
      </c>
      <c r="V247" s="108">
        <f>V242+V243+V244+V245+V246</f>
        <v>4679.5</v>
      </c>
      <c r="W247" s="108">
        <f>W242+W243+W244+W245+W246</f>
        <v>32029.58</v>
      </c>
      <c r="X247" s="276"/>
    </row>
    <row r="248" spans="1:24" s="65" customFormat="1" ht="12" customHeight="1">
      <c r="A248" s="201"/>
      <c r="B248" s="222" t="s">
        <v>70</v>
      </c>
      <c r="C248" s="201" t="s">
        <v>268</v>
      </c>
      <c r="D248" s="201" t="s">
        <v>264</v>
      </c>
      <c r="E248" s="138" t="s">
        <v>410</v>
      </c>
      <c r="F248" s="201" t="s">
        <v>264</v>
      </c>
      <c r="G248" s="201" t="s">
        <v>264</v>
      </c>
      <c r="H248" s="201" t="s">
        <v>264</v>
      </c>
      <c r="I248" s="201" t="s">
        <v>264</v>
      </c>
      <c r="J248" s="201" t="s">
        <v>264</v>
      </c>
      <c r="K248" s="206">
        <v>15</v>
      </c>
      <c r="L248" s="206">
        <v>3.32</v>
      </c>
      <c r="M248" s="206">
        <v>16</v>
      </c>
      <c r="N248" s="206">
        <v>0</v>
      </c>
      <c r="O248" s="206">
        <v>0</v>
      </c>
      <c r="P248" s="206">
        <v>5.7</v>
      </c>
      <c r="Q248" s="206">
        <v>16</v>
      </c>
      <c r="R248" s="206">
        <v>29</v>
      </c>
      <c r="S248" s="246">
        <v>29</v>
      </c>
      <c r="T248" s="246">
        <v>29</v>
      </c>
      <c r="U248" s="246">
        <v>29</v>
      </c>
      <c r="V248" s="246">
        <v>29</v>
      </c>
      <c r="W248" s="206" t="s">
        <v>264</v>
      </c>
      <c r="X248" s="276"/>
    </row>
    <row r="249" spans="1:24" s="65" customFormat="1" ht="36">
      <c r="A249" s="202"/>
      <c r="B249" s="223"/>
      <c r="C249" s="202"/>
      <c r="D249" s="202"/>
      <c r="E249" s="139" t="s">
        <v>362</v>
      </c>
      <c r="F249" s="202"/>
      <c r="G249" s="202"/>
      <c r="H249" s="202"/>
      <c r="I249" s="202"/>
      <c r="J249" s="202"/>
      <c r="K249" s="212"/>
      <c r="L249" s="212"/>
      <c r="M249" s="212"/>
      <c r="N249" s="212"/>
      <c r="O249" s="212"/>
      <c r="P249" s="212"/>
      <c r="Q249" s="212"/>
      <c r="R249" s="212"/>
      <c r="S249" s="249"/>
      <c r="T249" s="249"/>
      <c r="U249" s="249"/>
      <c r="V249" s="249"/>
      <c r="W249" s="212"/>
      <c r="X249" s="276"/>
    </row>
    <row r="250" spans="1:24" s="65" customFormat="1" ht="60">
      <c r="A250" s="203"/>
      <c r="B250" s="224"/>
      <c r="C250" s="203"/>
      <c r="D250" s="203"/>
      <c r="E250" s="140" t="s">
        <v>318</v>
      </c>
      <c r="F250" s="203"/>
      <c r="G250" s="203"/>
      <c r="H250" s="203"/>
      <c r="I250" s="203"/>
      <c r="J250" s="203"/>
      <c r="K250" s="213"/>
      <c r="L250" s="213"/>
      <c r="M250" s="213"/>
      <c r="N250" s="213"/>
      <c r="O250" s="213"/>
      <c r="P250" s="213"/>
      <c r="Q250" s="213"/>
      <c r="R250" s="213"/>
      <c r="S250" s="250"/>
      <c r="T250" s="250"/>
      <c r="U250" s="250"/>
      <c r="V250" s="250"/>
      <c r="W250" s="213"/>
      <c r="X250" s="276"/>
    </row>
    <row r="251" spans="1:23" s="65" customFormat="1" ht="24">
      <c r="A251" s="131" t="s">
        <v>71</v>
      </c>
      <c r="B251" s="130" t="s">
        <v>104</v>
      </c>
      <c r="C251" s="72"/>
      <c r="D251" s="131" t="s">
        <v>264</v>
      </c>
      <c r="E251" s="126" t="s">
        <v>264</v>
      </c>
      <c r="F251" s="131" t="s">
        <v>378</v>
      </c>
      <c r="G251" s="131" t="s">
        <v>212</v>
      </c>
      <c r="H251" s="131" t="s">
        <v>264</v>
      </c>
      <c r="I251" s="131" t="s">
        <v>264</v>
      </c>
      <c r="J251" s="131" t="s">
        <v>264</v>
      </c>
      <c r="K251" s="69" t="s">
        <v>264</v>
      </c>
      <c r="L251" s="69" t="s">
        <v>264</v>
      </c>
      <c r="M251" s="69" t="s">
        <v>264</v>
      </c>
      <c r="N251" s="69" t="s">
        <v>264</v>
      </c>
      <c r="O251" s="69" t="s">
        <v>264</v>
      </c>
      <c r="P251" s="69" t="s">
        <v>264</v>
      </c>
      <c r="Q251" s="69" t="s">
        <v>264</v>
      </c>
      <c r="R251" s="69" t="s">
        <v>264</v>
      </c>
      <c r="S251" s="122" t="s">
        <v>264</v>
      </c>
      <c r="T251" s="122" t="s">
        <v>264</v>
      </c>
      <c r="U251" s="122" t="s">
        <v>264</v>
      </c>
      <c r="V251" s="122" t="s">
        <v>264</v>
      </c>
      <c r="W251" s="69" t="s">
        <v>264</v>
      </c>
    </row>
    <row r="252" spans="1:24" s="65" customFormat="1" ht="12">
      <c r="A252" s="131"/>
      <c r="B252" s="130" t="s">
        <v>185</v>
      </c>
      <c r="C252" s="131" t="s">
        <v>266</v>
      </c>
      <c r="D252" s="131" t="s">
        <v>264</v>
      </c>
      <c r="E252" s="131" t="s">
        <v>264</v>
      </c>
      <c r="F252" s="131" t="s">
        <v>264</v>
      </c>
      <c r="G252" s="131" t="s">
        <v>212</v>
      </c>
      <c r="H252" s="131" t="s">
        <v>264</v>
      </c>
      <c r="I252" s="131" t="s">
        <v>264</v>
      </c>
      <c r="J252" s="131" t="s">
        <v>264</v>
      </c>
      <c r="K252" s="69" t="s">
        <v>264</v>
      </c>
      <c r="L252" s="69" t="s">
        <v>264</v>
      </c>
      <c r="M252" s="69" t="s">
        <v>264</v>
      </c>
      <c r="N252" s="69" t="s">
        <v>264</v>
      </c>
      <c r="O252" s="69" t="s">
        <v>264</v>
      </c>
      <c r="P252" s="69" t="s">
        <v>264</v>
      </c>
      <c r="Q252" s="69" t="s">
        <v>264</v>
      </c>
      <c r="R252" s="69" t="s">
        <v>264</v>
      </c>
      <c r="S252" s="122" t="s">
        <v>264</v>
      </c>
      <c r="T252" s="122" t="s">
        <v>264</v>
      </c>
      <c r="U252" s="122" t="s">
        <v>264</v>
      </c>
      <c r="V252" s="122" t="s">
        <v>264</v>
      </c>
      <c r="W252" s="69" t="s">
        <v>264</v>
      </c>
      <c r="X252" s="209"/>
    </row>
    <row r="253" spans="1:24" s="65" customFormat="1" ht="12">
      <c r="A253" s="201"/>
      <c r="B253" s="222" t="s">
        <v>72</v>
      </c>
      <c r="C253" s="201" t="s">
        <v>268</v>
      </c>
      <c r="D253" s="201" t="s">
        <v>264</v>
      </c>
      <c r="E253" s="138" t="s">
        <v>405</v>
      </c>
      <c r="F253" s="201" t="s">
        <v>264</v>
      </c>
      <c r="G253" s="201" t="s">
        <v>264</v>
      </c>
      <c r="H253" s="201" t="s">
        <v>264</v>
      </c>
      <c r="I253" s="201" t="s">
        <v>264</v>
      </c>
      <c r="J253" s="201" t="s">
        <v>264</v>
      </c>
      <c r="K253" s="206">
        <v>80</v>
      </c>
      <c r="L253" s="206">
        <v>80</v>
      </c>
      <c r="M253" s="206">
        <v>70</v>
      </c>
      <c r="N253" s="206">
        <v>80</v>
      </c>
      <c r="O253" s="206">
        <v>80</v>
      </c>
      <c r="P253" s="206">
        <v>80</v>
      </c>
      <c r="Q253" s="206">
        <v>80</v>
      </c>
      <c r="R253" s="206">
        <v>80</v>
      </c>
      <c r="S253" s="246">
        <v>80</v>
      </c>
      <c r="T253" s="246">
        <v>80</v>
      </c>
      <c r="U253" s="246">
        <v>80</v>
      </c>
      <c r="V253" s="246">
        <v>80</v>
      </c>
      <c r="W253" s="206" t="s">
        <v>264</v>
      </c>
      <c r="X253" s="209"/>
    </row>
    <row r="254" spans="1:24" s="65" customFormat="1" ht="60">
      <c r="A254" s="202"/>
      <c r="B254" s="223"/>
      <c r="C254" s="202"/>
      <c r="D254" s="202"/>
      <c r="E254" s="139" t="s">
        <v>363</v>
      </c>
      <c r="F254" s="202"/>
      <c r="G254" s="202"/>
      <c r="H254" s="202"/>
      <c r="I254" s="202"/>
      <c r="J254" s="202"/>
      <c r="K254" s="212"/>
      <c r="L254" s="212"/>
      <c r="M254" s="212"/>
      <c r="N254" s="212"/>
      <c r="O254" s="212"/>
      <c r="P254" s="212"/>
      <c r="Q254" s="212"/>
      <c r="R254" s="212"/>
      <c r="S254" s="249"/>
      <c r="T254" s="249"/>
      <c r="U254" s="249"/>
      <c r="V254" s="247"/>
      <c r="W254" s="212"/>
      <c r="X254" s="209"/>
    </row>
    <row r="255" spans="1:24" s="65" customFormat="1" ht="60">
      <c r="A255" s="203"/>
      <c r="B255" s="224"/>
      <c r="C255" s="203"/>
      <c r="D255" s="203"/>
      <c r="E255" s="140" t="s">
        <v>208</v>
      </c>
      <c r="F255" s="203"/>
      <c r="G255" s="203"/>
      <c r="H255" s="203"/>
      <c r="I255" s="203"/>
      <c r="J255" s="203"/>
      <c r="K255" s="213"/>
      <c r="L255" s="213"/>
      <c r="M255" s="213"/>
      <c r="N255" s="213"/>
      <c r="O255" s="213"/>
      <c r="P255" s="213"/>
      <c r="Q255" s="213"/>
      <c r="R255" s="213"/>
      <c r="S255" s="250"/>
      <c r="T255" s="250"/>
      <c r="U255" s="250"/>
      <c r="V255" s="248"/>
      <c r="W255" s="213"/>
      <c r="X255" s="209"/>
    </row>
    <row r="256" spans="1:24" s="82" customFormat="1" ht="60">
      <c r="A256" s="76" t="s">
        <v>73</v>
      </c>
      <c r="B256" s="71" t="s">
        <v>284</v>
      </c>
      <c r="C256" s="74"/>
      <c r="D256" s="76">
        <v>0.4</v>
      </c>
      <c r="E256" s="142" t="s">
        <v>264</v>
      </c>
      <c r="F256" s="76" t="s">
        <v>378</v>
      </c>
      <c r="G256" s="76" t="s">
        <v>212</v>
      </c>
      <c r="H256" s="76" t="s">
        <v>264</v>
      </c>
      <c r="I256" s="76" t="s">
        <v>264</v>
      </c>
      <c r="J256" s="76" t="s">
        <v>264</v>
      </c>
      <c r="K256" s="77">
        <v>0</v>
      </c>
      <c r="L256" s="77">
        <f>L264</f>
        <v>14449.95</v>
      </c>
      <c r="M256" s="77">
        <f aca="true" t="shared" si="23" ref="M256:V257">M264</f>
        <v>15535.5</v>
      </c>
      <c r="N256" s="77">
        <f t="shared" si="23"/>
        <v>16900.6</v>
      </c>
      <c r="O256" s="77">
        <f t="shared" si="23"/>
        <v>22371.9</v>
      </c>
      <c r="P256" s="77">
        <v>36884.64</v>
      </c>
      <c r="Q256" s="77">
        <f t="shared" si="23"/>
        <v>49501.8</v>
      </c>
      <c r="R256" s="77">
        <f t="shared" si="23"/>
        <v>49116.7</v>
      </c>
      <c r="S256" s="77">
        <f>S264</f>
        <v>51571.67</v>
      </c>
      <c r="T256" s="77">
        <f>T264</f>
        <v>38500.5</v>
      </c>
      <c r="U256" s="77">
        <f>U264</f>
        <v>39297.4</v>
      </c>
      <c r="V256" s="77">
        <f>V264</f>
        <v>53959.8</v>
      </c>
      <c r="W256" s="77">
        <f>W264</f>
        <v>388090.46</v>
      </c>
      <c r="X256" s="275"/>
    </row>
    <row r="257" spans="1:24" ht="12">
      <c r="A257" s="131"/>
      <c r="B257" s="130" t="s">
        <v>185</v>
      </c>
      <c r="C257" s="131" t="s">
        <v>266</v>
      </c>
      <c r="D257" s="131" t="s">
        <v>264</v>
      </c>
      <c r="E257" s="124" t="s">
        <v>264</v>
      </c>
      <c r="F257" s="131" t="s">
        <v>264</v>
      </c>
      <c r="G257" s="131" t="s">
        <v>212</v>
      </c>
      <c r="H257" s="83" t="s">
        <v>79</v>
      </c>
      <c r="I257" s="131">
        <v>1020214093</v>
      </c>
      <c r="J257" s="131">
        <v>610</v>
      </c>
      <c r="K257" s="81">
        <v>0</v>
      </c>
      <c r="L257" s="81">
        <f>L256</f>
        <v>14449.95</v>
      </c>
      <c r="M257" s="81">
        <f>M256</f>
        <v>15535.5</v>
      </c>
      <c r="N257" s="81">
        <f>N256</f>
        <v>16900.6</v>
      </c>
      <c r="O257" s="81">
        <f>O265</f>
        <v>22371.9</v>
      </c>
      <c r="P257" s="81">
        <v>36884.64</v>
      </c>
      <c r="Q257" s="81">
        <f>Q265</f>
        <v>49501.8</v>
      </c>
      <c r="R257" s="81">
        <f t="shared" si="23"/>
        <v>49116.7</v>
      </c>
      <c r="S257" s="81">
        <f t="shared" si="23"/>
        <v>51571.67</v>
      </c>
      <c r="T257" s="81">
        <f t="shared" si="23"/>
        <v>38500.5</v>
      </c>
      <c r="U257" s="81">
        <f t="shared" si="23"/>
        <v>39297.4</v>
      </c>
      <c r="V257" s="81">
        <f t="shared" si="23"/>
        <v>53959.8</v>
      </c>
      <c r="W257" s="77">
        <f>W256</f>
        <v>388090.46</v>
      </c>
      <c r="X257" s="276"/>
    </row>
    <row r="258" spans="1:23" ht="12">
      <c r="A258" s="201"/>
      <c r="B258" s="219" t="s">
        <v>131</v>
      </c>
      <c r="C258" s="201" t="s">
        <v>268</v>
      </c>
      <c r="D258" s="201" t="s">
        <v>264</v>
      </c>
      <c r="E258" s="132" t="s">
        <v>411</v>
      </c>
      <c r="F258" s="201" t="s">
        <v>264</v>
      </c>
      <c r="G258" s="201" t="s">
        <v>264</v>
      </c>
      <c r="H258" s="201" t="s">
        <v>264</v>
      </c>
      <c r="I258" s="201" t="s">
        <v>264</v>
      </c>
      <c r="J258" s="201" t="s">
        <v>264</v>
      </c>
      <c r="K258" s="201">
        <v>100</v>
      </c>
      <c r="L258" s="201">
        <v>100</v>
      </c>
      <c r="M258" s="201">
        <v>100</v>
      </c>
      <c r="N258" s="201">
        <v>100</v>
      </c>
      <c r="O258" s="201">
        <v>100</v>
      </c>
      <c r="P258" s="201" t="s">
        <v>264</v>
      </c>
      <c r="Q258" s="201" t="s">
        <v>264</v>
      </c>
      <c r="R258" s="201" t="s">
        <v>264</v>
      </c>
      <c r="S258" s="201" t="s">
        <v>264</v>
      </c>
      <c r="T258" s="201" t="s">
        <v>264</v>
      </c>
      <c r="U258" s="201" t="s">
        <v>264</v>
      </c>
      <c r="V258" s="201" t="s">
        <v>264</v>
      </c>
      <c r="W258" s="201" t="s">
        <v>264</v>
      </c>
    </row>
    <row r="259" spans="1:23" ht="48">
      <c r="A259" s="202"/>
      <c r="B259" s="220"/>
      <c r="C259" s="202"/>
      <c r="D259" s="202"/>
      <c r="E259" s="133" t="s">
        <v>364</v>
      </c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</row>
    <row r="260" spans="1:23" ht="12">
      <c r="A260" s="203"/>
      <c r="B260" s="221"/>
      <c r="C260" s="203"/>
      <c r="D260" s="203"/>
      <c r="E260" s="134" t="s">
        <v>209</v>
      </c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</row>
    <row r="261" spans="1:24" ht="12">
      <c r="A261" s="201"/>
      <c r="B261" s="222" t="s">
        <v>3</v>
      </c>
      <c r="C261" s="201" t="s">
        <v>268</v>
      </c>
      <c r="D261" s="201" t="s">
        <v>264</v>
      </c>
      <c r="E261" s="124" t="s">
        <v>412</v>
      </c>
      <c r="F261" s="201" t="s">
        <v>264</v>
      </c>
      <c r="G261" s="201" t="s">
        <v>264</v>
      </c>
      <c r="H261" s="201" t="s">
        <v>264</v>
      </c>
      <c r="I261" s="201" t="s">
        <v>264</v>
      </c>
      <c r="J261" s="201" t="s">
        <v>264</v>
      </c>
      <c r="K261" s="201" t="s">
        <v>264</v>
      </c>
      <c r="L261" s="201" t="s">
        <v>264</v>
      </c>
      <c r="M261" s="201" t="s">
        <v>264</v>
      </c>
      <c r="N261" s="201" t="s">
        <v>264</v>
      </c>
      <c r="O261" s="201" t="s">
        <v>264</v>
      </c>
      <c r="P261" s="201">
        <v>100</v>
      </c>
      <c r="Q261" s="201">
        <v>100</v>
      </c>
      <c r="R261" s="201">
        <v>100</v>
      </c>
      <c r="S261" s="201">
        <v>100</v>
      </c>
      <c r="T261" s="201">
        <v>100</v>
      </c>
      <c r="U261" s="201">
        <v>100</v>
      </c>
      <c r="V261" s="201">
        <v>100</v>
      </c>
      <c r="W261" s="201" t="s">
        <v>264</v>
      </c>
      <c r="X261" s="209"/>
    </row>
    <row r="262" spans="1:24" ht="24">
      <c r="A262" s="202"/>
      <c r="B262" s="223"/>
      <c r="C262" s="202"/>
      <c r="D262" s="202"/>
      <c r="E262" s="125" t="s">
        <v>365</v>
      </c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9"/>
    </row>
    <row r="263" spans="1:24" ht="35.25" customHeight="1">
      <c r="A263" s="203"/>
      <c r="B263" s="224"/>
      <c r="C263" s="203"/>
      <c r="D263" s="203"/>
      <c r="E263" s="126" t="s">
        <v>319</v>
      </c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9"/>
    </row>
    <row r="264" spans="1:24" s="82" customFormat="1" ht="36" customHeight="1">
      <c r="A264" s="131" t="s">
        <v>74</v>
      </c>
      <c r="B264" s="130" t="s">
        <v>75</v>
      </c>
      <c r="C264" s="74"/>
      <c r="D264" s="76" t="s">
        <v>264</v>
      </c>
      <c r="E264" s="76" t="s">
        <v>264</v>
      </c>
      <c r="F264" s="76" t="s">
        <v>378</v>
      </c>
      <c r="G264" s="131" t="s">
        <v>212</v>
      </c>
      <c r="H264" s="76" t="s">
        <v>264</v>
      </c>
      <c r="I264" s="76" t="s">
        <v>264</v>
      </c>
      <c r="J264" s="76" t="s">
        <v>264</v>
      </c>
      <c r="K264" s="77">
        <v>0</v>
      </c>
      <c r="L264" s="77">
        <f>L265</f>
        <v>14449.95</v>
      </c>
      <c r="M264" s="77">
        <f>M265</f>
        <v>15535.5</v>
      </c>
      <c r="N264" s="77">
        <f>N265+N266</f>
        <v>16900.6</v>
      </c>
      <c r="O264" s="77">
        <f aca="true" t="shared" si="24" ref="O264:V264">O265</f>
        <v>22371.9</v>
      </c>
      <c r="P264" s="77">
        <v>36884.64</v>
      </c>
      <c r="Q264" s="77">
        <f t="shared" si="24"/>
        <v>49501.8</v>
      </c>
      <c r="R264" s="77">
        <f t="shared" si="24"/>
        <v>49116.7</v>
      </c>
      <c r="S264" s="77">
        <f t="shared" si="24"/>
        <v>51571.67</v>
      </c>
      <c r="T264" s="77">
        <f t="shared" si="24"/>
        <v>38500.5</v>
      </c>
      <c r="U264" s="77">
        <f t="shared" si="24"/>
        <v>39297.4</v>
      </c>
      <c r="V264" s="77">
        <f t="shared" si="24"/>
        <v>53959.8</v>
      </c>
      <c r="W264" s="77">
        <f>W265+W266</f>
        <v>388090.46</v>
      </c>
      <c r="X264" s="266"/>
    </row>
    <row r="265" spans="1:24" s="65" customFormat="1" ht="12">
      <c r="A265" s="131"/>
      <c r="B265" s="130" t="s">
        <v>185</v>
      </c>
      <c r="C265" s="131" t="s">
        <v>266</v>
      </c>
      <c r="D265" s="131" t="s">
        <v>264</v>
      </c>
      <c r="E265" s="131" t="s">
        <v>264</v>
      </c>
      <c r="F265" s="131" t="s">
        <v>264</v>
      </c>
      <c r="G265" s="131" t="s">
        <v>212</v>
      </c>
      <c r="H265" s="83" t="s">
        <v>79</v>
      </c>
      <c r="I265" s="131">
        <v>1020214093</v>
      </c>
      <c r="J265" s="131">
        <v>611</v>
      </c>
      <c r="K265" s="81">
        <v>0</v>
      </c>
      <c r="L265" s="81">
        <v>14449.95</v>
      </c>
      <c r="M265" s="81">
        <v>15535.5</v>
      </c>
      <c r="N265" s="81">
        <v>15428.4</v>
      </c>
      <c r="O265" s="81">
        <v>22371.9</v>
      </c>
      <c r="P265" s="81">
        <v>36884.64</v>
      </c>
      <c r="Q265" s="81">
        <v>49501.8</v>
      </c>
      <c r="R265" s="81">
        <v>49116.7</v>
      </c>
      <c r="S265" s="81">
        <v>51571.67</v>
      </c>
      <c r="T265" s="81">
        <v>38500.5</v>
      </c>
      <c r="U265" s="81">
        <v>39297.4</v>
      </c>
      <c r="V265" s="81">
        <v>53959.8</v>
      </c>
      <c r="W265" s="77">
        <f>SUM(K265:V265)</f>
        <v>386618.26</v>
      </c>
      <c r="X265" s="209"/>
    </row>
    <row r="266" spans="1:24" s="65" customFormat="1" ht="12">
      <c r="A266" s="131"/>
      <c r="B266" s="130" t="s">
        <v>185</v>
      </c>
      <c r="C266" s="131" t="s">
        <v>266</v>
      </c>
      <c r="D266" s="131" t="s">
        <v>264</v>
      </c>
      <c r="E266" s="131" t="s">
        <v>264</v>
      </c>
      <c r="F266" s="131" t="s">
        <v>264</v>
      </c>
      <c r="G266" s="131" t="s">
        <v>212</v>
      </c>
      <c r="H266" s="83" t="s">
        <v>79</v>
      </c>
      <c r="I266" s="131">
        <v>1020214093</v>
      </c>
      <c r="J266" s="131">
        <v>612</v>
      </c>
      <c r="K266" s="81">
        <v>0</v>
      </c>
      <c r="L266" s="81">
        <v>0</v>
      </c>
      <c r="M266" s="81">
        <v>0</v>
      </c>
      <c r="N266" s="81">
        <v>1472.2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>
        <v>0</v>
      </c>
      <c r="U266" s="81">
        <v>0</v>
      </c>
      <c r="V266" s="81">
        <v>0</v>
      </c>
      <c r="W266" s="77">
        <f>SUM(K266:V266)</f>
        <v>1472.2</v>
      </c>
      <c r="X266" s="209"/>
    </row>
    <row r="267" spans="1:24" s="65" customFormat="1" ht="12">
      <c r="A267" s="201"/>
      <c r="B267" s="243" t="s">
        <v>413</v>
      </c>
      <c r="C267" s="201" t="s">
        <v>268</v>
      </c>
      <c r="D267" s="201" t="s">
        <v>264</v>
      </c>
      <c r="E267" s="109" t="s">
        <v>405</v>
      </c>
      <c r="F267" s="201" t="s">
        <v>264</v>
      </c>
      <c r="G267" s="201" t="s">
        <v>264</v>
      </c>
      <c r="H267" s="201" t="s">
        <v>264</v>
      </c>
      <c r="I267" s="201" t="s">
        <v>264</v>
      </c>
      <c r="J267" s="201" t="s">
        <v>264</v>
      </c>
      <c r="K267" s="206">
        <v>100</v>
      </c>
      <c r="L267" s="206">
        <v>100</v>
      </c>
      <c r="M267" s="206">
        <v>100</v>
      </c>
      <c r="N267" s="206">
        <v>100</v>
      </c>
      <c r="O267" s="206">
        <v>100</v>
      </c>
      <c r="P267" s="206">
        <v>100</v>
      </c>
      <c r="Q267" s="206">
        <v>100</v>
      </c>
      <c r="R267" s="206">
        <v>100</v>
      </c>
      <c r="S267" s="206">
        <v>100</v>
      </c>
      <c r="T267" s="206">
        <v>100</v>
      </c>
      <c r="U267" s="206">
        <v>100</v>
      </c>
      <c r="V267" s="206">
        <v>100</v>
      </c>
      <c r="W267" s="201" t="s">
        <v>264</v>
      </c>
      <c r="X267" s="209"/>
    </row>
    <row r="268" spans="1:24" s="65" customFormat="1" ht="12">
      <c r="A268" s="202"/>
      <c r="B268" s="244"/>
      <c r="C268" s="202"/>
      <c r="D268" s="202"/>
      <c r="E268" s="110" t="s">
        <v>366</v>
      </c>
      <c r="F268" s="202"/>
      <c r="G268" s="202"/>
      <c r="H268" s="202"/>
      <c r="I268" s="202"/>
      <c r="J268" s="20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02"/>
      <c r="X268" s="209"/>
    </row>
    <row r="269" spans="1:24" s="65" customFormat="1" ht="24">
      <c r="A269" s="203"/>
      <c r="B269" s="245"/>
      <c r="C269" s="203"/>
      <c r="D269" s="203"/>
      <c r="E269" s="111" t="s">
        <v>211</v>
      </c>
      <c r="F269" s="203"/>
      <c r="G269" s="203"/>
      <c r="H269" s="203"/>
      <c r="I269" s="203"/>
      <c r="J269" s="20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03"/>
      <c r="X269" s="209"/>
    </row>
    <row r="270" spans="6:23" ht="91.5" customHeight="1" thickBot="1">
      <c r="F270" s="115"/>
      <c r="G270" s="116"/>
      <c r="H270" s="116"/>
      <c r="I270" s="116"/>
      <c r="J270" s="117"/>
      <c r="K270" s="118"/>
      <c r="W270" s="123" t="s">
        <v>259</v>
      </c>
    </row>
    <row r="271" ht="12" customHeight="1"/>
  </sheetData>
  <sheetProtection/>
  <autoFilter ref="A5:W269"/>
  <mergeCells count="1214">
    <mergeCell ref="V267:V269"/>
    <mergeCell ref="X222:X250"/>
    <mergeCell ref="X256:X257"/>
    <mergeCell ref="X261:X269"/>
    <mergeCell ref="W228:W231"/>
    <mergeCell ref="W253:W255"/>
    <mergeCell ref="V261:V263"/>
    <mergeCell ref="V228:V231"/>
    <mergeCell ref="V248:V250"/>
    <mergeCell ref="W258:W260"/>
    <mergeCell ref="B52:B64"/>
    <mergeCell ref="C52:C64"/>
    <mergeCell ref="D52:D64"/>
    <mergeCell ref="E52:E64"/>
    <mergeCell ref="F52:F64"/>
    <mergeCell ref="X195:X203"/>
    <mergeCell ref="U192:U194"/>
    <mergeCell ref="U195:U197"/>
    <mergeCell ref="U201:U203"/>
    <mergeCell ref="R163:R165"/>
    <mergeCell ref="W163:W165"/>
    <mergeCell ref="B163:B165"/>
    <mergeCell ref="C163:C165"/>
    <mergeCell ref="D163:D165"/>
    <mergeCell ref="F163:F165"/>
    <mergeCell ref="Q163:Q165"/>
    <mergeCell ref="I163:I165"/>
    <mergeCell ref="J163:J165"/>
    <mergeCell ref="K163:K165"/>
    <mergeCell ref="L163:L165"/>
    <mergeCell ref="T163:T165"/>
    <mergeCell ref="U163:U165"/>
    <mergeCell ref="X210:X212"/>
    <mergeCell ref="X207:X209"/>
    <mergeCell ref="V258:V260"/>
    <mergeCell ref="V166:V168"/>
    <mergeCell ref="N195:N197"/>
    <mergeCell ref="L201:L203"/>
    <mergeCell ref="N201:N203"/>
    <mergeCell ref="X32:X44"/>
    <mergeCell ref="S85:S87"/>
    <mergeCell ref="T155:T157"/>
    <mergeCell ref="B210:B212"/>
    <mergeCell ref="A210:A212"/>
    <mergeCell ref="C210:C212"/>
    <mergeCell ref="D210:D212"/>
    <mergeCell ref="F210:F212"/>
    <mergeCell ref="G210:G212"/>
    <mergeCell ref="H210:H212"/>
    <mergeCell ref="I210:I212"/>
    <mergeCell ref="K210:K212"/>
    <mergeCell ref="L210:L212"/>
    <mergeCell ref="M210:M212"/>
    <mergeCell ref="N210:N212"/>
    <mergeCell ref="O210:O212"/>
    <mergeCell ref="W48:W50"/>
    <mergeCell ref="W166:W168"/>
    <mergeCell ref="W119:W121"/>
    <mergeCell ref="W88:W90"/>
    <mergeCell ref="W94:W96"/>
    <mergeCell ref="X213:X219"/>
    <mergeCell ref="W79:W81"/>
    <mergeCell ref="W125:W127"/>
    <mergeCell ref="W186:W188"/>
    <mergeCell ref="W183:W185"/>
    <mergeCell ref="A169:A171"/>
    <mergeCell ref="X51:X68"/>
    <mergeCell ref="V224:V226"/>
    <mergeCell ref="X148:X152"/>
    <mergeCell ref="V195:V197"/>
    <mergeCell ref="V198:V200"/>
    <mergeCell ref="V201:V203"/>
    <mergeCell ref="V163:V165"/>
    <mergeCell ref="U150:U152"/>
    <mergeCell ref="Q166:Q168"/>
    <mergeCell ref="T82:T84"/>
    <mergeCell ref="Q210:Q212"/>
    <mergeCell ref="R97:R99"/>
    <mergeCell ref="T183:T185"/>
    <mergeCell ref="S183:S185"/>
    <mergeCell ref="S174:S176"/>
    <mergeCell ref="S177:S179"/>
    <mergeCell ref="S204:S206"/>
    <mergeCell ref="R210:R212"/>
    <mergeCell ref="R201:R203"/>
    <mergeCell ref="R195:R197"/>
    <mergeCell ref="U189:U191"/>
    <mergeCell ref="U207:U209"/>
    <mergeCell ref="U186:U188"/>
    <mergeCell ref="R207:R209"/>
    <mergeCell ref="S201:S203"/>
    <mergeCell ref="S192:S194"/>
    <mergeCell ref="U119:U121"/>
    <mergeCell ref="U198:U200"/>
    <mergeCell ref="T177:T179"/>
    <mergeCell ref="T160:T162"/>
    <mergeCell ref="S186:S188"/>
    <mergeCell ref="S189:S191"/>
    <mergeCell ref="S134:S136"/>
    <mergeCell ref="V85:V87"/>
    <mergeCell ref="R137:R139"/>
    <mergeCell ref="Q140:Q142"/>
    <mergeCell ref="R140:R142"/>
    <mergeCell ref="T140:T142"/>
    <mergeCell ref="S105:S107"/>
    <mergeCell ref="S94:S96"/>
    <mergeCell ref="S102:S104"/>
    <mergeCell ref="T112:T114"/>
    <mergeCell ref="T134:T136"/>
    <mergeCell ref="A163:A165"/>
    <mergeCell ref="T204:T206"/>
    <mergeCell ref="R192:R194"/>
    <mergeCell ref="W201:W203"/>
    <mergeCell ref="W198:W200"/>
    <mergeCell ref="X11:X13"/>
    <mergeCell ref="V12:V13"/>
    <mergeCell ref="V134:V136"/>
    <mergeCell ref="V137:V139"/>
    <mergeCell ref="V14:V16"/>
    <mergeCell ref="X14:X16"/>
    <mergeCell ref="V48:V50"/>
    <mergeCell ref="X45:X47"/>
    <mergeCell ref="X153:X171"/>
    <mergeCell ref="X82:X84"/>
    <mergeCell ref="V140:V142"/>
    <mergeCell ref="X134:X136"/>
    <mergeCell ref="V145:V147"/>
    <mergeCell ref="X145:X147"/>
    <mergeCell ref="V155:V157"/>
    <mergeCell ref="W145:W147"/>
    <mergeCell ref="W160:W162"/>
    <mergeCell ref="V32:V34"/>
    <mergeCell ref="W45:W47"/>
    <mergeCell ref="W76:W78"/>
    <mergeCell ref="V45:V47"/>
    <mergeCell ref="W97:W99"/>
    <mergeCell ref="V105:V107"/>
    <mergeCell ref="W134:W136"/>
    <mergeCell ref="V88:V90"/>
    <mergeCell ref="V71:V73"/>
    <mergeCell ref="U204:U206"/>
    <mergeCell ref="W65:W68"/>
    <mergeCell ref="W25:W27"/>
    <mergeCell ref="W32:W34"/>
    <mergeCell ref="Q201:Q203"/>
    <mergeCell ref="R112:R114"/>
    <mergeCell ref="Q105:Q107"/>
    <mergeCell ref="Q112:Q114"/>
    <mergeCell ref="Q145:Q147"/>
    <mergeCell ref="D204:D206"/>
    <mergeCell ref="N204:N206"/>
    <mergeCell ref="O204:O206"/>
    <mergeCell ref="G204:G206"/>
    <mergeCell ref="H204:H206"/>
    <mergeCell ref="R204:R206"/>
    <mergeCell ref="I204:I206"/>
    <mergeCell ref="J204:J206"/>
    <mergeCell ref="O97:O99"/>
    <mergeCell ref="S112:S114"/>
    <mergeCell ref="S119:S121"/>
    <mergeCell ref="R177:R179"/>
    <mergeCell ref="R180:R182"/>
    <mergeCell ref="Q183:Q185"/>
    <mergeCell ref="R183:R185"/>
    <mergeCell ref="Q150:Q152"/>
    <mergeCell ref="R160:R162"/>
    <mergeCell ref="N137:N139"/>
    <mergeCell ref="O145:O147"/>
    <mergeCell ref="H102:H104"/>
    <mergeCell ref="Q192:Q194"/>
    <mergeCell ref="J102:J104"/>
    <mergeCell ref="K119:K121"/>
    <mergeCell ref="N140:N142"/>
    <mergeCell ref="O140:O142"/>
    <mergeCell ref="P140:P142"/>
    <mergeCell ref="K137:K139"/>
    <mergeCell ref="R119:R121"/>
    <mergeCell ref="R134:R136"/>
    <mergeCell ref="P119:P121"/>
    <mergeCell ref="O119:O121"/>
    <mergeCell ref="P137:P139"/>
    <mergeCell ref="Q137:Q139"/>
    <mergeCell ref="O137:O139"/>
    <mergeCell ref="K134:K136"/>
    <mergeCell ref="N119:N121"/>
    <mergeCell ref="M112:M114"/>
    <mergeCell ref="L137:L139"/>
    <mergeCell ref="M137:M139"/>
    <mergeCell ref="P145:P147"/>
    <mergeCell ref="P134:P136"/>
    <mergeCell ref="O134:O136"/>
    <mergeCell ref="K125:K127"/>
    <mergeCell ref="L125:L127"/>
    <mergeCell ref="Q134:Q136"/>
    <mergeCell ref="M105:M107"/>
    <mergeCell ref="O105:O107"/>
    <mergeCell ref="N105:N107"/>
    <mergeCell ref="Q125:Q127"/>
    <mergeCell ref="O125:O127"/>
    <mergeCell ref="N125:N127"/>
    <mergeCell ref="N134:N136"/>
    <mergeCell ref="S258:S260"/>
    <mergeCell ref="T85:T87"/>
    <mergeCell ref="T88:T90"/>
    <mergeCell ref="T91:T93"/>
    <mergeCell ref="T94:T96"/>
    <mergeCell ref="T102:T104"/>
    <mergeCell ref="T189:T191"/>
    <mergeCell ref="T192:T194"/>
    <mergeCell ref="T207:T209"/>
    <mergeCell ref="S163:S165"/>
    <mergeCell ref="S195:S197"/>
    <mergeCell ref="T125:T127"/>
    <mergeCell ref="S210:S212"/>
    <mergeCell ref="T210:T212"/>
    <mergeCell ref="S140:S142"/>
    <mergeCell ref="T201:T203"/>
    <mergeCell ref="T186:T188"/>
    <mergeCell ref="T137:T139"/>
    <mergeCell ref="T145:T147"/>
    <mergeCell ref="T150:T152"/>
    <mergeCell ref="T119:T121"/>
    <mergeCell ref="T198:T200"/>
    <mergeCell ref="U134:U136"/>
    <mergeCell ref="S82:S84"/>
    <mergeCell ref="U25:U27"/>
    <mergeCell ref="U32:U34"/>
    <mergeCell ref="U145:U147"/>
    <mergeCell ref="U85:U87"/>
    <mergeCell ref="U88:U90"/>
    <mergeCell ref="U91:U93"/>
    <mergeCell ref="S97:S99"/>
    <mergeCell ref="S145:S147"/>
    <mergeCell ref="U94:U96"/>
    <mergeCell ref="U102:U104"/>
    <mergeCell ref="U155:U157"/>
    <mergeCell ref="U45:U47"/>
    <mergeCell ref="T45:T47"/>
    <mergeCell ref="U48:U50"/>
    <mergeCell ref="T76:T78"/>
    <mergeCell ref="U71:U73"/>
    <mergeCell ref="U76:U78"/>
    <mergeCell ref="U97:U99"/>
    <mergeCell ref="U183:U185"/>
    <mergeCell ref="U160:U162"/>
    <mergeCell ref="U140:U142"/>
    <mergeCell ref="U137:U139"/>
    <mergeCell ref="U166:U168"/>
    <mergeCell ref="U125:U127"/>
    <mergeCell ref="U105:U107"/>
    <mergeCell ref="U112:U114"/>
    <mergeCell ref="V79:V81"/>
    <mergeCell ref="U79:U81"/>
    <mergeCell ref="N82:N84"/>
    <mergeCell ref="P79:P81"/>
    <mergeCell ref="Q79:Q81"/>
    <mergeCell ref="V76:V78"/>
    <mergeCell ref="V82:V84"/>
    <mergeCell ref="N79:N81"/>
    <mergeCell ref="N76:N78"/>
    <mergeCell ref="T79:T81"/>
    <mergeCell ref="O14:O16"/>
    <mergeCell ref="P14:P16"/>
    <mergeCell ref="T166:T168"/>
    <mergeCell ref="S91:S93"/>
    <mergeCell ref="T97:T99"/>
    <mergeCell ref="S155:S157"/>
    <mergeCell ref="S160:S162"/>
    <mergeCell ref="S166:S168"/>
    <mergeCell ref="S137:S139"/>
    <mergeCell ref="T105:T107"/>
    <mergeCell ref="S150:S152"/>
    <mergeCell ref="T48:T50"/>
    <mergeCell ref="V91:V93"/>
    <mergeCell ref="V94:V96"/>
    <mergeCell ref="V97:V99"/>
    <mergeCell ref="V102:V104"/>
    <mergeCell ref="S65:S68"/>
    <mergeCell ref="T65:T68"/>
    <mergeCell ref="U65:U68"/>
    <mergeCell ref="V65:V68"/>
    <mergeCell ref="R94:R96"/>
    <mergeCell ref="P25:P27"/>
    <mergeCell ref="M25:M27"/>
    <mergeCell ref="N25:N27"/>
    <mergeCell ref="N17:N19"/>
    <mergeCell ref="R65:R68"/>
    <mergeCell ref="M17:M19"/>
    <mergeCell ref="Q17:Q19"/>
    <mergeCell ref="Q32:Q34"/>
    <mergeCell ref="S32:S34"/>
    <mergeCell ref="S45:S47"/>
    <mergeCell ref="S48:S50"/>
    <mergeCell ref="R45:R47"/>
    <mergeCell ref="R32:R34"/>
    <mergeCell ref="R91:R93"/>
    <mergeCell ref="S76:S78"/>
    <mergeCell ref="S79:S81"/>
    <mergeCell ref="Q25:Q27"/>
    <mergeCell ref="R25:R27"/>
    <mergeCell ref="T17:T19"/>
    <mergeCell ref="T25:T27"/>
    <mergeCell ref="P17:P19"/>
    <mergeCell ref="R48:R50"/>
    <mergeCell ref="Q45:Q47"/>
    <mergeCell ref="Q48:Q50"/>
    <mergeCell ref="T32:T34"/>
    <mergeCell ref="R17:R19"/>
    <mergeCell ref="O76:O78"/>
    <mergeCell ref="P76:P78"/>
    <mergeCell ref="Q71:Q73"/>
    <mergeCell ref="P71:P73"/>
    <mergeCell ref="P32:P34"/>
    <mergeCell ref="Q65:Q68"/>
    <mergeCell ref="O1:W1"/>
    <mergeCell ref="A2:W2"/>
    <mergeCell ref="A3:A4"/>
    <mergeCell ref="B3:B4"/>
    <mergeCell ref="C3:C4"/>
    <mergeCell ref="K11:K13"/>
    <mergeCell ref="Q11:Q13"/>
    <mergeCell ref="R11:R13"/>
    <mergeCell ref="S11:S13"/>
    <mergeCell ref="O11:O13"/>
    <mergeCell ref="P11:P13"/>
    <mergeCell ref="L11:L13"/>
    <mergeCell ref="U11:U13"/>
    <mergeCell ref="M94:M96"/>
    <mergeCell ref="N91:N93"/>
    <mergeCell ref="R71:R73"/>
    <mergeCell ref="Q76:Q78"/>
    <mergeCell ref="R76:R78"/>
    <mergeCell ref="G3:G4"/>
    <mergeCell ref="K3:W3"/>
    <mergeCell ref="T11:T13"/>
    <mergeCell ref="A11:A13"/>
    <mergeCell ref="H3:J3"/>
    <mergeCell ref="D3:D4"/>
    <mergeCell ref="E3:E4"/>
    <mergeCell ref="F3:F4"/>
    <mergeCell ref="W11:W13"/>
    <mergeCell ref="M11:M13"/>
    <mergeCell ref="S14:S16"/>
    <mergeCell ref="U14:U16"/>
    <mergeCell ref="S17:S19"/>
    <mergeCell ref="S25:S27"/>
    <mergeCell ref="T14:T16"/>
    <mergeCell ref="W14:W16"/>
    <mergeCell ref="U17:U19"/>
    <mergeCell ref="M14:M16"/>
    <mergeCell ref="N14:N16"/>
    <mergeCell ref="B11:B13"/>
    <mergeCell ref="C11:C13"/>
    <mergeCell ref="D11:D13"/>
    <mergeCell ref="F11:F13"/>
    <mergeCell ref="H11:H13"/>
    <mergeCell ref="I11:I13"/>
    <mergeCell ref="N11:N13"/>
    <mergeCell ref="G11:G13"/>
    <mergeCell ref="K14:K16"/>
    <mergeCell ref="L14:L16"/>
    <mergeCell ref="J11:J13"/>
    <mergeCell ref="H17:H19"/>
    <mergeCell ref="H14:H16"/>
    <mergeCell ref="I17:I19"/>
    <mergeCell ref="J17:J19"/>
    <mergeCell ref="Q14:Q16"/>
    <mergeCell ref="R14:R16"/>
    <mergeCell ref="K17:K19"/>
    <mergeCell ref="W17:W19"/>
    <mergeCell ref="A17:A19"/>
    <mergeCell ref="B17:B19"/>
    <mergeCell ref="C17:C19"/>
    <mergeCell ref="D17:D19"/>
    <mergeCell ref="F17:F19"/>
    <mergeCell ref="O17:O19"/>
    <mergeCell ref="G17:G19"/>
    <mergeCell ref="L17:L19"/>
    <mergeCell ref="A14:A16"/>
    <mergeCell ref="B14:B16"/>
    <mergeCell ref="C14:C16"/>
    <mergeCell ref="D14:D16"/>
    <mergeCell ref="F14:F16"/>
    <mergeCell ref="G14:G16"/>
    <mergeCell ref="I14:I16"/>
    <mergeCell ref="J14:J16"/>
    <mergeCell ref="I25:I27"/>
    <mergeCell ref="J25:J27"/>
    <mergeCell ref="A25:A27"/>
    <mergeCell ref="B25:B27"/>
    <mergeCell ref="C25:C27"/>
    <mergeCell ref="D25:D27"/>
    <mergeCell ref="F25:F27"/>
    <mergeCell ref="G25:G27"/>
    <mergeCell ref="H25:H27"/>
    <mergeCell ref="L25:L27"/>
    <mergeCell ref="K25:K27"/>
    <mergeCell ref="G36:G44"/>
    <mergeCell ref="B45:B47"/>
    <mergeCell ref="O25:O27"/>
    <mergeCell ref="A32:A34"/>
    <mergeCell ref="B32:B34"/>
    <mergeCell ref="C32:C34"/>
    <mergeCell ref="D32:D34"/>
    <mergeCell ref="F32:F34"/>
    <mergeCell ref="G32:G34"/>
    <mergeCell ref="H32:H34"/>
    <mergeCell ref="A36:A44"/>
    <mergeCell ref="B36:B44"/>
    <mergeCell ref="C36:C44"/>
    <mergeCell ref="D36:D44"/>
    <mergeCell ref="E36:E44"/>
    <mergeCell ref="F36:F44"/>
    <mergeCell ref="M32:M34"/>
    <mergeCell ref="N32:N34"/>
    <mergeCell ref="I32:I34"/>
    <mergeCell ref="L32:L34"/>
    <mergeCell ref="N45:N47"/>
    <mergeCell ref="O32:O34"/>
    <mergeCell ref="J32:J34"/>
    <mergeCell ref="K32:K34"/>
    <mergeCell ref="M48:M50"/>
    <mergeCell ref="G45:G47"/>
    <mergeCell ref="A45:A47"/>
    <mergeCell ref="O45:O47"/>
    <mergeCell ref="F45:F47"/>
    <mergeCell ref="D45:D47"/>
    <mergeCell ref="C45:C47"/>
    <mergeCell ref="L45:L47"/>
    <mergeCell ref="M45:M47"/>
    <mergeCell ref="K45:K47"/>
    <mergeCell ref="P65:P68"/>
    <mergeCell ref="J65:J68"/>
    <mergeCell ref="H45:H47"/>
    <mergeCell ref="I45:I47"/>
    <mergeCell ref="J45:J47"/>
    <mergeCell ref="H65:H68"/>
    <mergeCell ref="I65:I68"/>
    <mergeCell ref="H48:H50"/>
    <mergeCell ref="I48:I50"/>
    <mergeCell ref="J48:J50"/>
    <mergeCell ref="B82:B84"/>
    <mergeCell ref="N48:N50"/>
    <mergeCell ref="O48:O50"/>
    <mergeCell ref="P48:P50"/>
    <mergeCell ref="P45:P47"/>
    <mergeCell ref="K65:K68"/>
    <mergeCell ref="L65:L68"/>
    <mergeCell ref="M65:M68"/>
    <mergeCell ref="N65:N68"/>
    <mergeCell ref="O65:O68"/>
    <mergeCell ref="K82:K84"/>
    <mergeCell ref="K79:K81"/>
    <mergeCell ref="L79:L81"/>
    <mergeCell ref="G76:G78"/>
    <mergeCell ref="D48:D50"/>
    <mergeCell ref="F48:F50"/>
    <mergeCell ref="K48:K50"/>
    <mergeCell ref="L48:L50"/>
    <mergeCell ref="G52:G64"/>
    <mergeCell ref="M76:M78"/>
    <mergeCell ref="H71:H73"/>
    <mergeCell ref="I71:I73"/>
    <mergeCell ref="J71:J73"/>
    <mergeCell ref="K71:K73"/>
    <mergeCell ref="L71:L73"/>
    <mergeCell ref="N71:N73"/>
    <mergeCell ref="L82:L84"/>
    <mergeCell ref="M82:M84"/>
    <mergeCell ref="H76:H78"/>
    <mergeCell ref="I76:I78"/>
    <mergeCell ref="J76:J78"/>
    <mergeCell ref="K76:K78"/>
    <mergeCell ref="L76:L78"/>
    <mergeCell ref="M79:M81"/>
    <mergeCell ref="M71:M73"/>
    <mergeCell ref="C76:C78"/>
    <mergeCell ref="D76:D78"/>
    <mergeCell ref="F76:F78"/>
    <mergeCell ref="A52:A64"/>
    <mergeCell ref="G48:G50"/>
    <mergeCell ref="B65:B68"/>
    <mergeCell ref="A65:A68"/>
    <mergeCell ref="A48:A50"/>
    <mergeCell ref="B48:B50"/>
    <mergeCell ref="C48:C50"/>
    <mergeCell ref="A85:A87"/>
    <mergeCell ref="C65:C68"/>
    <mergeCell ref="D65:D68"/>
    <mergeCell ref="F65:F68"/>
    <mergeCell ref="G65:G68"/>
    <mergeCell ref="T71:T73"/>
    <mergeCell ref="S71:S73"/>
    <mergeCell ref="B76:B78"/>
    <mergeCell ref="A79:A81"/>
    <mergeCell ref="B79:B81"/>
    <mergeCell ref="C79:C81"/>
    <mergeCell ref="D79:D81"/>
    <mergeCell ref="F79:F81"/>
    <mergeCell ref="G79:G81"/>
    <mergeCell ref="I79:I81"/>
    <mergeCell ref="J79:J81"/>
    <mergeCell ref="H79:H81"/>
    <mergeCell ref="O79:O81"/>
    <mergeCell ref="R79:R81"/>
    <mergeCell ref="A71:A73"/>
    <mergeCell ref="B71:B73"/>
    <mergeCell ref="C71:C73"/>
    <mergeCell ref="D71:D73"/>
    <mergeCell ref="F71:F73"/>
    <mergeCell ref="G71:G73"/>
    <mergeCell ref="A76:A78"/>
    <mergeCell ref="O71:O73"/>
    <mergeCell ref="C91:C93"/>
    <mergeCell ref="H82:H84"/>
    <mergeCell ref="I82:I84"/>
    <mergeCell ref="J82:J84"/>
    <mergeCell ref="W82:W84"/>
    <mergeCell ref="R85:R87"/>
    <mergeCell ref="S88:S90"/>
    <mergeCell ref="N85:N87"/>
    <mergeCell ref="K88:K90"/>
    <mergeCell ref="Q85:Q87"/>
    <mergeCell ref="A82:A84"/>
    <mergeCell ref="R88:R90"/>
    <mergeCell ref="C82:C84"/>
    <mergeCell ref="D82:D84"/>
    <mergeCell ref="F82:F84"/>
    <mergeCell ref="H85:H87"/>
    <mergeCell ref="G82:G84"/>
    <mergeCell ref="P85:P87"/>
    <mergeCell ref="J85:J87"/>
    <mergeCell ref="O85:O87"/>
    <mergeCell ref="Q88:Q90"/>
    <mergeCell ref="K85:K87"/>
    <mergeCell ref="Q82:Q84"/>
    <mergeCell ref="U82:U84"/>
    <mergeCell ref="R82:R84"/>
    <mergeCell ref="O82:O84"/>
    <mergeCell ref="P82:P84"/>
    <mergeCell ref="O88:O90"/>
    <mergeCell ref="N88:N90"/>
    <mergeCell ref="P88:P90"/>
    <mergeCell ref="F97:F99"/>
    <mergeCell ref="C102:C104"/>
    <mergeCell ref="D102:D104"/>
    <mergeCell ref="G85:G87"/>
    <mergeCell ref="G88:G90"/>
    <mergeCell ref="L119:L121"/>
    <mergeCell ref="J97:J99"/>
    <mergeCell ref="K112:K114"/>
    <mergeCell ref="H88:H90"/>
    <mergeCell ref="I88:I90"/>
    <mergeCell ref="B85:B87"/>
    <mergeCell ref="C85:C87"/>
    <mergeCell ref="B88:B90"/>
    <mergeCell ref="C88:C90"/>
    <mergeCell ref="D88:D90"/>
    <mergeCell ref="F85:F87"/>
    <mergeCell ref="A94:A96"/>
    <mergeCell ref="B94:B96"/>
    <mergeCell ref="C94:C96"/>
    <mergeCell ref="D94:D96"/>
    <mergeCell ref="F94:F96"/>
    <mergeCell ref="M88:M90"/>
    <mergeCell ref="A88:A90"/>
    <mergeCell ref="A91:A93"/>
    <mergeCell ref="B91:B93"/>
    <mergeCell ref="F88:F90"/>
    <mergeCell ref="L88:L90"/>
    <mergeCell ref="D91:D93"/>
    <mergeCell ref="F91:F93"/>
    <mergeCell ref="D85:D87"/>
    <mergeCell ref="L85:L87"/>
    <mergeCell ref="M85:M87"/>
    <mergeCell ref="I85:I87"/>
    <mergeCell ref="J88:J90"/>
    <mergeCell ref="O91:O93"/>
    <mergeCell ref="I91:I93"/>
    <mergeCell ref="G94:G96"/>
    <mergeCell ref="J91:J93"/>
    <mergeCell ref="K91:K93"/>
    <mergeCell ref="G91:G93"/>
    <mergeCell ref="H91:H93"/>
    <mergeCell ref="L91:L93"/>
    <mergeCell ref="M91:M93"/>
    <mergeCell ref="N94:N96"/>
    <mergeCell ref="F105:F107"/>
    <mergeCell ref="G105:G107"/>
    <mergeCell ref="H105:H107"/>
    <mergeCell ref="L105:L107"/>
    <mergeCell ref="Q102:Q104"/>
    <mergeCell ref="P105:P107"/>
    <mergeCell ref="K94:K96"/>
    <mergeCell ref="H94:H96"/>
    <mergeCell ref="J112:J114"/>
    <mergeCell ref="J119:J121"/>
    <mergeCell ref="H112:H114"/>
    <mergeCell ref="Q91:Q93"/>
    <mergeCell ref="P97:P99"/>
    <mergeCell ref="P91:P93"/>
    <mergeCell ref="P94:P96"/>
    <mergeCell ref="O94:O96"/>
    <mergeCell ref="A119:A121"/>
    <mergeCell ref="B119:B121"/>
    <mergeCell ref="C119:C121"/>
    <mergeCell ref="D119:D121"/>
    <mergeCell ref="D112:D114"/>
    <mergeCell ref="F112:F114"/>
    <mergeCell ref="C112:C114"/>
    <mergeCell ref="F119:F121"/>
    <mergeCell ref="Q94:Q96"/>
    <mergeCell ref="L94:L96"/>
    <mergeCell ref="F102:F104"/>
    <mergeCell ref="P102:P104"/>
    <mergeCell ref="K105:K107"/>
    <mergeCell ref="I94:I96"/>
    <mergeCell ref="I97:I99"/>
    <mergeCell ref="K102:K104"/>
    <mergeCell ref="I102:I104"/>
    <mergeCell ref="J94:J96"/>
    <mergeCell ref="A97:A99"/>
    <mergeCell ref="B97:B99"/>
    <mergeCell ref="N97:N99"/>
    <mergeCell ref="Q97:Q99"/>
    <mergeCell ref="A112:A114"/>
    <mergeCell ref="B112:B114"/>
    <mergeCell ref="C97:C99"/>
    <mergeCell ref="D97:D99"/>
    <mergeCell ref="I105:I107"/>
    <mergeCell ref="G97:G99"/>
    <mergeCell ref="A105:A107"/>
    <mergeCell ref="J105:J107"/>
    <mergeCell ref="Q119:Q121"/>
    <mergeCell ref="K97:K99"/>
    <mergeCell ref="L97:L99"/>
    <mergeCell ref="M97:M99"/>
    <mergeCell ref="B105:B107"/>
    <mergeCell ref="G102:G104"/>
    <mergeCell ref="H97:H99"/>
    <mergeCell ref="A102:A104"/>
    <mergeCell ref="B102:B104"/>
    <mergeCell ref="B134:B136"/>
    <mergeCell ref="I134:I136"/>
    <mergeCell ref="G134:G136"/>
    <mergeCell ref="G125:G127"/>
    <mergeCell ref="C125:C127"/>
    <mergeCell ref="H125:H127"/>
    <mergeCell ref="C105:C107"/>
    <mergeCell ref="D105:D107"/>
    <mergeCell ref="H134:H136"/>
    <mergeCell ref="A125:A127"/>
    <mergeCell ref="B125:B127"/>
    <mergeCell ref="D125:D127"/>
    <mergeCell ref="F125:F127"/>
    <mergeCell ref="C134:C136"/>
    <mergeCell ref="D134:D136"/>
    <mergeCell ref="F134:F136"/>
    <mergeCell ref="A134:A136"/>
    <mergeCell ref="G119:G121"/>
    <mergeCell ref="H119:H121"/>
    <mergeCell ref="I119:I121"/>
    <mergeCell ref="G112:G114"/>
    <mergeCell ref="I112:I114"/>
    <mergeCell ref="I145:I147"/>
    <mergeCell ref="I125:I127"/>
    <mergeCell ref="H145:H147"/>
    <mergeCell ref="H140:H142"/>
    <mergeCell ref="M102:M104"/>
    <mergeCell ref="L102:L104"/>
    <mergeCell ref="O102:O104"/>
    <mergeCell ref="N102:N104"/>
    <mergeCell ref="J145:J147"/>
    <mergeCell ref="K145:K147"/>
    <mergeCell ref="L145:L147"/>
    <mergeCell ref="N145:N147"/>
    <mergeCell ref="M119:M121"/>
    <mergeCell ref="J125:J127"/>
    <mergeCell ref="R105:R107"/>
    <mergeCell ref="S125:S127"/>
    <mergeCell ref="M125:M127"/>
    <mergeCell ref="L134:L136"/>
    <mergeCell ref="M134:M136"/>
    <mergeCell ref="R125:R127"/>
    <mergeCell ref="L112:L114"/>
    <mergeCell ref="N112:N114"/>
    <mergeCell ref="O112:O114"/>
    <mergeCell ref="P112:P114"/>
    <mergeCell ref="J134:J136"/>
    <mergeCell ref="P125:P127"/>
    <mergeCell ref="I137:I139"/>
    <mergeCell ref="R102:R104"/>
    <mergeCell ref="D140:D142"/>
    <mergeCell ref="F140:F142"/>
    <mergeCell ref="G140:G142"/>
    <mergeCell ref="G137:G139"/>
    <mergeCell ref="H137:H139"/>
    <mergeCell ref="J137:J139"/>
    <mergeCell ref="A137:A139"/>
    <mergeCell ref="B137:B139"/>
    <mergeCell ref="C137:C139"/>
    <mergeCell ref="D137:D139"/>
    <mergeCell ref="F137:F139"/>
    <mergeCell ref="F155:F157"/>
    <mergeCell ref="B140:B142"/>
    <mergeCell ref="C140:C142"/>
    <mergeCell ref="A140:A142"/>
    <mergeCell ref="A155:A157"/>
    <mergeCell ref="B155:B157"/>
    <mergeCell ref="G145:G147"/>
    <mergeCell ref="A150:A152"/>
    <mergeCell ref="B150:B152"/>
    <mergeCell ref="C150:C152"/>
    <mergeCell ref="G155:G157"/>
    <mergeCell ref="D150:D152"/>
    <mergeCell ref="A145:A147"/>
    <mergeCell ref="A160:A162"/>
    <mergeCell ref="B160:B162"/>
    <mergeCell ref="C160:C162"/>
    <mergeCell ref="D160:D162"/>
    <mergeCell ref="D145:D147"/>
    <mergeCell ref="D155:D157"/>
    <mergeCell ref="C145:C147"/>
    <mergeCell ref="P160:P162"/>
    <mergeCell ref="P150:P152"/>
    <mergeCell ref="F145:F147"/>
    <mergeCell ref="R150:R152"/>
    <mergeCell ref="R145:R147"/>
    <mergeCell ref="L160:L162"/>
    <mergeCell ref="M160:M162"/>
    <mergeCell ref="F160:F162"/>
    <mergeCell ref="R155:R157"/>
    <mergeCell ref="J150:J152"/>
    <mergeCell ref="Q155:Q157"/>
    <mergeCell ref="L150:L152"/>
    <mergeCell ref="K140:K142"/>
    <mergeCell ref="L140:L142"/>
    <mergeCell ref="M140:M142"/>
    <mergeCell ref="K155:K157"/>
    <mergeCell ref="L155:L157"/>
    <mergeCell ref="K150:K152"/>
    <mergeCell ref="P155:P157"/>
    <mergeCell ref="N150:N152"/>
    <mergeCell ref="O150:O152"/>
    <mergeCell ref="I140:I142"/>
    <mergeCell ref="J140:J142"/>
    <mergeCell ref="M155:M157"/>
    <mergeCell ref="O160:O162"/>
    <mergeCell ref="M145:M147"/>
    <mergeCell ref="N160:N162"/>
    <mergeCell ref="O155:O157"/>
    <mergeCell ref="K160:K162"/>
    <mergeCell ref="I155:I157"/>
    <mergeCell ref="K166:K168"/>
    <mergeCell ref="L166:L168"/>
    <mergeCell ref="M166:M168"/>
    <mergeCell ref="J166:J168"/>
    <mergeCell ref="N166:N168"/>
    <mergeCell ref="O166:O168"/>
    <mergeCell ref="P166:P168"/>
    <mergeCell ref="Q169:Q171"/>
    <mergeCell ref="R169:R171"/>
    <mergeCell ref="H150:H152"/>
    <mergeCell ref="I150:I152"/>
    <mergeCell ref="M163:M165"/>
    <mergeCell ref="N163:N165"/>
    <mergeCell ref="O163:O165"/>
    <mergeCell ref="P163:P165"/>
    <mergeCell ref="N155:N157"/>
    <mergeCell ref="B166:B168"/>
    <mergeCell ref="C166:C168"/>
    <mergeCell ref="D166:D168"/>
    <mergeCell ref="F166:F168"/>
    <mergeCell ref="H166:H168"/>
    <mergeCell ref="I166:I168"/>
    <mergeCell ref="G166:G168"/>
    <mergeCell ref="F150:F152"/>
    <mergeCell ref="G150:G152"/>
    <mergeCell ref="I160:I162"/>
    <mergeCell ref="M150:M152"/>
    <mergeCell ref="G163:G165"/>
    <mergeCell ref="H163:H165"/>
    <mergeCell ref="H160:H162"/>
    <mergeCell ref="J160:J162"/>
    <mergeCell ref="G160:G162"/>
    <mergeCell ref="J155:J157"/>
    <mergeCell ref="R166:R168"/>
    <mergeCell ref="Q160:Q162"/>
    <mergeCell ref="W174:W176"/>
    <mergeCell ref="N174:N176"/>
    <mergeCell ref="O174:O176"/>
    <mergeCell ref="P174:P176"/>
    <mergeCell ref="T174:T176"/>
    <mergeCell ref="U174:U176"/>
    <mergeCell ref="V174:V176"/>
    <mergeCell ref="O169:O171"/>
    <mergeCell ref="B174:B176"/>
    <mergeCell ref="C174:C176"/>
    <mergeCell ref="D174:D176"/>
    <mergeCell ref="F174:F176"/>
    <mergeCell ref="B169:B171"/>
    <mergeCell ref="C169:C171"/>
    <mergeCell ref="D169:D171"/>
    <mergeCell ref="F169:F171"/>
    <mergeCell ref="G174:G176"/>
    <mergeCell ref="I169:I171"/>
    <mergeCell ref="J169:J171"/>
    <mergeCell ref="M169:M171"/>
    <mergeCell ref="N169:N171"/>
    <mergeCell ref="P169:P171"/>
    <mergeCell ref="K169:K171"/>
    <mergeCell ref="T180:T182"/>
    <mergeCell ref="L169:L171"/>
    <mergeCell ref="U169:U171"/>
    <mergeCell ref="Q180:Q182"/>
    <mergeCell ref="O180:O182"/>
    <mergeCell ref="P180:P182"/>
    <mergeCell ref="K174:K176"/>
    <mergeCell ref="L174:L176"/>
    <mergeCell ref="M174:M176"/>
    <mergeCell ref="Q174:Q176"/>
    <mergeCell ref="R174:R176"/>
    <mergeCell ref="N180:N182"/>
    <mergeCell ref="U180:U182"/>
    <mergeCell ref="J180:J182"/>
    <mergeCell ref="L180:L182"/>
    <mergeCell ref="I177:I179"/>
    <mergeCell ref="J177:J179"/>
    <mergeCell ref="K177:K179"/>
    <mergeCell ref="L177:L179"/>
    <mergeCell ref="N177:N179"/>
    <mergeCell ref="O177:O179"/>
    <mergeCell ref="P177:P179"/>
    <mergeCell ref="B183:B185"/>
    <mergeCell ref="C183:C185"/>
    <mergeCell ref="D183:D185"/>
    <mergeCell ref="J174:J176"/>
    <mergeCell ref="H174:H176"/>
    <mergeCell ref="V169:V171"/>
    <mergeCell ref="S180:S182"/>
    <mergeCell ref="U177:U179"/>
    <mergeCell ref="S169:S171"/>
    <mergeCell ref="T169:T171"/>
    <mergeCell ref="B177:B179"/>
    <mergeCell ref="C177:C179"/>
    <mergeCell ref="D177:D179"/>
    <mergeCell ref="G180:G182"/>
    <mergeCell ref="H180:H182"/>
    <mergeCell ref="H177:H179"/>
    <mergeCell ref="A180:A182"/>
    <mergeCell ref="K180:K182"/>
    <mergeCell ref="Q177:Q179"/>
    <mergeCell ref="N183:N185"/>
    <mergeCell ref="O183:O185"/>
    <mergeCell ref="P183:P185"/>
    <mergeCell ref="B180:B182"/>
    <mergeCell ref="C180:C182"/>
    <mergeCell ref="D180:D182"/>
    <mergeCell ref="F180:F182"/>
    <mergeCell ref="F183:F185"/>
    <mergeCell ref="R186:R188"/>
    <mergeCell ref="Q186:Q188"/>
    <mergeCell ref="M186:M188"/>
    <mergeCell ref="K186:K188"/>
    <mergeCell ref="L186:L188"/>
    <mergeCell ref="P186:P188"/>
    <mergeCell ref="L183:L185"/>
    <mergeCell ref="M183:M185"/>
    <mergeCell ref="R189:R191"/>
    <mergeCell ref="M189:M191"/>
    <mergeCell ref="N189:N191"/>
    <mergeCell ref="O186:O188"/>
    <mergeCell ref="A186:A188"/>
    <mergeCell ref="B186:B188"/>
    <mergeCell ref="N186:N188"/>
    <mergeCell ref="Q189:Q191"/>
    <mergeCell ref="C189:C191"/>
    <mergeCell ref="D189:D191"/>
    <mergeCell ref="I207:I209"/>
    <mergeCell ref="I201:I203"/>
    <mergeCell ref="J201:J203"/>
    <mergeCell ref="Q204:Q206"/>
    <mergeCell ref="P204:P206"/>
    <mergeCell ref="L204:L206"/>
    <mergeCell ref="M204:M206"/>
    <mergeCell ref="P201:P203"/>
    <mergeCell ref="K204:K206"/>
    <mergeCell ref="O189:O191"/>
    <mergeCell ref="I192:I194"/>
    <mergeCell ref="J192:J194"/>
    <mergeCell ref="P207:P209"/>
    <mergeCell ref="K207:K209"/>
    <mergeCell ref="P192:P194"/>
    <mergeCell ref="P189:P191"/>
    <mergeCell ref="K192:K194"/>
    <mergeCell ref="L195:L197"/>
    <mergeCell ref="L207:L209"/>
    <mergeCell ref="H192:H194"/>
    <mergeCell ref="C195:C197"/>
    <mergeCell ref="D195:D197"/>
    <mergeCell ref="F195:F197"/>
    <mergeCell ref="O207:O209"/>
    <mergeCell ref="P195:P197"/>
    <mergeCell ref="L198:L200"/>
    <mergeCell ref="M207:M209"/>
    <mergeCell ref="N207:N209"/>
    <mergeCell ref="L192:L194"/>
    <mergeCell ref="F189:F191"/>
    <mergeCell ref="G189:G191"/>
    <mergeCell ref="K189:K191"/>
    <mergeCell ref="L189:L191"/>
    <mergeCell ref="F186:F188"/>
    <mergeCell ref="G186:G188"/>
    <mergeCell ref="H186:H188"/>
    <mergeCell ref="I186:I188"/>
    <mergeCell ref="J186:J188"/>
    <mergeCell ref="H189:H191"/>
    <mergeCell ref="D192:D194"/>
    <mergeCell ref="F192:F194"/>
    <mergeCell ref="G192:G194"/>
    <mergeCell ref="M192:M194"/>
    <mergeCell ref="D201:D203"/>
    <mergeCell ref="F201:F203"/>
    <mergeCell ref="G201:G203"/>
    <mergeCell ref="M201:M203"/>
    <mergeCell ref="H201:H203"/>
    <mergeCell ref="H195:H197"/>
    <mergeCell ref="W224:W226"/>
    <mergeCell ref="N224:N226"/>
    <mergeCell ref="P224:P226"/>
    <mergeCell ref="U224:U226"/>
    <mergeCell ref="S224:S226"/>
    <mergeCell ref="T224:T226"/>
    <mergeCell ref="S217:S219"/>
    <mergeCell ref="O217:O219"/>
    <mergeCell ref="O192:O194"/>
    <mergeCell ref="K195:K197"/>
    <mergeCell ref="R198:R200"/>
    <mergeCell ref="P198:P200"/>
    <mergeCell ref="O195:O197"/>
    <mergeCell ref="O201:O203"/>
    <mergeCell ref="N192:N194"/>
    <mergeCell ref="Q207:Q209"/>
    <mergeCell ref="P210:P212"/>
    <mergeCell ref="Q217:Q219"/>
    <mergeCell ref="O224:O226"/>
    <mergeCell ref="W217:W219"/>
    <mergeCell ref="H217:H219"/>
    <mergeCell ref="I217:I219"/>
    <mergeCell ref="J217:J219"/>
    <mergeCell ref="K217:K219"/>
    <mergeCell ref="L217:L219"/>
    <mergeCell ref="N217:N219"/>
    <mergeCell ref="L253:L255"/>
    <mergeCell ref="S228:S231"/>
    <mergeCell ref="P217:P219"/>
    <mergeCell ref="Q195:Q197"/>
    <mergeCell ref="W210:W212"/>
    <mergeCell ref="W204:W206"/>
    <mergeCell ref="S198:S200"/>
    <mergeCell ref="S207:S209"/>
    <mergeCell ref="U217:U219"/>
    <mergeCell ref="T195:T197"/>
    <mergeCell ref="M228:M231"/>
    <mergeCell ref="N228:N231"/>
    <mergeCell ref="O228:O231"/>
    <mergeCell ref="O253:O255"/>
    <mergeCell ref="S248:S250"/>
    <mergeCell ref="R253:R255"/>
    <mergeCell ref="N248:N250"/>
    <mergeCell ref="L248:L250"/>
    <mergeCell ref="M248:M250"/>
    <mergeCell ref="Q224:Q226"/>
    <mergeCell ref="R224:R226"/>
    <mergeCell ref="S253:S255"/>
    <mergeCell ref="P253:P255"/>
    <mergeCell ref="P248:P250"/>
    <mergeCell ref="P228:P231"/>
    <mergeCell ref="L224:L226"/>
    <mergeCell ref="L228:L231"/>
    <mergeCell ref="Q248:Q250"/>
    <mergeCell ref="Q228:Q231"/>
    <mergeCell ref="R228:R231"/>
    <mergeCell ref="T248:T250"/>
    <mergeCell ref="R248:R250"/>
    <mergeCell ref="T228:T231"/>
    <mergeCell ref="T217:T219"/>
    <mergeCell ref="W261:W263"/>
    <mergeCell ref="H258:H260"/>
    <mergeCell ref="I258:I260"/>
    <mergeCell ref="J258:J260"/>
    <mergeCell ref="K258:K260"/>
    <mergeCell ref="L258:L260"/>
    <mergeCell ref="M258:M260"/>
    <mergeCell ref="T261:T263"/>
    <mergeCell ref="T253:T255"/>
    <mergeCell ref="R261:R263"/>
    <mergeCell ref="M195:M197"/>
    <mergeCell ref="J261:J263"/>
    <mergeCell ref="K261:K263"/>
    <mergeCell ref="H261:H263"/>
    <mergeCell ref="H224:H226"/>
    <mergeCell ref="I224:I226"/>
    <mergeCell ref="J224:J226"/>
    <mergeCell ref="K224:K226"/>
    <mergeCell ref="R217:R219"/>
    <mergeCell ref="V253:V255"/>
    <mergeCell ref="W195:W197"/>
    <mergeCell ref="O258:O260"/>
    <mergeCell ref="P258:P260"/>
    <mergeCell ref="Q253:Q255"/>
    <mergeCell ref="M224:M226"/>
    <mergeCell ref="M217:M219"/>
    <mergeCell ref="U210:U212"/>
    <mergeCell ref="U248:U250"/>
    <mergeCell ref="U253:U255"/>
    <mergeCell ref="U228:U231"/>
    <mergeCell ref="H253:H255"/>
    <mergeCell ref="S267:S269"/>
    <mergeCell ref="S261:S263"/>
    <mergeCell ref="U261:U263"/>
    <mergeCell ref="T267:T269"/>
    <mergeCell ref="U267:U269"/>
    <mergeCell ref="L267:L269"/>
    <mergeCell ref="I253:I255"/>
    <mergeCell ref="J248:J250"/>
    <mergeCell ref="G248:G250"/>
    <mergeCell ref="G253:G255"/>
    <mergeCell ref="G267:G269"/>
    <mergeCell ref="F261:F263"/>
    <mergeCell ref="F204:F206"/>
    <mergeCell ref="F198:F200"/>
    <mergeCell ref="G207:G209"/>
    <mergeCell ref="F207:F209"/>
    <mergeCell ref="J253:J255"/>
    <mergeCell ref="K253:K255"/>
    <mergeCell ref="M267:M269"/>
    <mergeCell ref="N267:N269"/>
    <mergeCell ref="Q267:Q269"/>
    <mergeCell ref="L261:L263"/>
    <mergeCell ref="O267:O269"/>
    <mergeCell ref="P267:P269"/>
    <mergeCell ref="K267:K269"/>
    <mergeCell ref="Q261:Q263"/>
    <mergeCell ref="T258:T260"/>
    <mergeCell ref="U258:U260"/>
    <mergeCell ref="K201:K203"/>
    <mergeCell ref="I267:I269"/>
    <mergeCell ref="O248:O250"/>
    <mergeCell ref="C261:C263"/>
    <mergeCell ref="D261:D263"/>
    <mergeCell ref="F228:F231"/>
    <mergeCell ref="G228:G231"/>
    <mergeCell ref="G234:G247"/>
    <mergeCell ref="A267:A269"/>
    <mergeCell ref="C267:C269"/>
    <mergeCell ref="H248:H250"/>
    <mergeCell ref="I248:I250"/>
    <mergeCell ref="A258:A260"/>
    <mergeCell ref="G258:G260"/>
    <mergeCell ref="G261:G263"/>
    <mergeCell ref="I261:I263"/>
    <mergeCell ref="F253:F255"/>
    <mergeCell ref="B267:B269"/>
    <mergeCell ref="A261:A263"/>
    <mergeCell ref="B261:B263"/>
    <mergeCell ref="C253:C255"/>
    <mergeCell ref="E234:E247"/>
    <mergeCell ref="F234:F247"/>
    <mergeCell ref="B228:B231"/>
    <mergeCell ref="D253:D255"/>
    <mergeCell ref="C248:C250"/>
    <mergeCell ref="B248:B250"/>
    <mergeCell ref="A248:A250"/>
    <mergeCell ref="H228:H231"/>
    <mergeCell ref="I228:I231"/>
    <mergeCell ref="J228:J231"/>
    <mergeCell ref="K228:K231"/>
    <mergeCell ref="A253:A255"/>
    <mergeCell ref="B253:B255"/>
    <mergeCell ref="C228:C231"/>
    <mergeCell ref="A234:A247"/>
    <mergeCell ref="B234:B247"/>
    <mergeCell ref="C234:C247"/>
    <mergeCell ref="K248:K250"/>
    <mergeCell ref="G224:G226"/>
    <mergeCell ref="A207:A209"/>
    <mergeCell ref="B207:B209"/>
    <mergeCell ref="B217:B219"/>
    <mergeCell ref="A224:A226"/>
    <mergeCell ref="D224:D226"/>
    <mergeCell ref="A217:A219"/>
    <mergeCell ref="D228:D231"/>
    <mergeCell ref="C217:C219"/>
    <mergeCell ref="D248:D250"/>
    <mergeCell ref="F248:F250"/>
    <mergeCell ref="J210:J212"/>
    <mergeCell ref="A195:A197"/>
    <mergeCell ref="B204:B206"/>
    <mergeCell ref="B224:B226"/>
    <mergeCell ref="C224:C226"/>
    <mergeCell ref="C204:C206"/>
    <mergeCell ref="D234:D247"/>
    <mergeCell ref="A228:A231"/>
    <mergeCell ref="D207:D209"/>
    <mergeCell ref="C201:C203"/>
    <mergeCell ref="F224:F226"/>
    <mergeCell ref="I195:I197"/>
    <mergeCell ref="J195:J197"/>
    <mergeCell ref="J207:J209"/>
    <mergeCell ref="D217:D219"/>
    <mergeCell ref="F217:F219"/>
    <mergeCell ref="G195:G197"/>
    <mergeCell ref="H207:H209"/>
    <mergeCell ref="B195:B197"/>
    <mergeCell ref="G217:G219"/>
    <mergeCell ref="A204:A206"/>
    <mergeCell ref="B145:B147"/>
    <mergeCell ref="H155:H157"/>
    <mergeCell ref="C155:C157"/>
    <mergeCell ref="A177:A179"/>
    <mergeCell ref="A166:A168"/>
    <mergeCell ref="A174:A176"/>
    <mergeCell ref="C192:C194"/>
    <mergeCell ref="B192:B194"/>
    <mergeCell ref="M180:M182"/>
    <mergeCell ref="M177:M179"/>
    <mergeCell ref="G169:G171"/>
    <mergeCell ref="H169:H171"/>
    <mergeCell ref="I180:I182"/>
    <mergeCell ref="I174:I176"/>
    <mergeCell ref="F177:F179"/>
    <mergeCell ref="G177:G179"/>
    <mergeCell ref="G183:G185"/>
    <mergeCell ref="C186:C188"/>
    <mergeCell ref="J189:J191"/>
    <mergeCell ref="B189:B191"/>
    <mergeCell ref="D186:D188"/>
    <mergeCell ref="A201:A203"/>
    <mergeCell ref="B201:B203"/>
    <mergeCell ref="B198:B200"/>
    <mergeCell ref="A198:A200"/>
    <mergeCell ref="A192:A194"/>
    <mergeCell ref="A189:A191"/>
    <mergeCell ref="W267:W269"/>
    <mergeCell ref="Q258:Q260"/>
    <mergeCell ref="R258:R260"/>
    <mergeCell ref="Q198:Q200"/>
    <mergeCell ref="A183:A185"/>
    <mergeCell ref="K183:K185"/>
    <mergeCell ref="H183:H185"/>
    <mergeCell ref="I183:I185"/>
    <mergeCell ref="J183:J185"/>
    <mergeCell ref="I189:I191"/>
    <mergeCell ref="B258:B260"/>
    <mergeCell ref="C258:C260"/>
    <mergeCell ref="D258:D260"/>
    <mergeCell ref="F258:F260"/>
    <mergeCell ref="P261:P263"/>
    <mergeCell ref="N198:N200"/>
    <mergeCell ref="O198:O200"/>
    <mergeCell ref="K198:K200"/>
    <mergeCell ref="M198:M200"/>
    <mergeCell ref="C207:C209"/>
    <mergeCell ref="D267:D269"/>
    <mergeCell ref="F267:F269"/>
    <mergeCell ref="N258:N260"/>
    <mergeCell ref="M253:M255"/>
    <mergeCell ref="N253:N255"/>
    <mergeCell ref="R267:R269"/>
    <mergeCell ref="M261:M263"/>
    <mergeCell ref="N261:N263"/>
    <mergeCell ref="J267:J269"/>
    <mergeCell ref="O261:O263"/>
    <mergeCell ref="H267:H269"/>
    <mergeCell ref="W207:W209"/>
    <mergeCell ref="W189:W191"/>
    <mergeCell ref="W155:W157"/>
    <mergeCell ref="W150:W152"/>
    <mergeCell ref="W140:W142"/>
    <mergeCell ref="W169:W171"/>
    <mergeCell ref="W192:W194"/>
    <mergeCell ref="W180:W182"/>
    <mergeCell ref="W248:W250"/>
    <mergeCell ref="X252:X255"/>
    <mergeCell ref="V112:V114"/>
    <mergeCell ref="V119:V121"/>
    <mergeCell ref="X119:X121"/>
    <mergeCell ref="X125:X127"/>
    <mergeCell ref="X183:X194"/>
    <mergeCell ref="V183:V185"/>
    <mergeCell ref="V186:V188"/>
    <mergeCell ref="V217:V219"/>
    <mergeCell ref="W137:W139"/>
    <mergeCell ref="X17:X19"/>
    <mergeCell ref="X25:X27"/>
    <mergeCell ref="V25:V27"/>
    <mergeCell ref="V17:V19"/>
    <mergeCell ref="X105:X107"/>
    <mergeCell ref="W105:W107"/>
    <mergeCell ref="W102:W104"/>
    <mergeCell ref="W91:W93"/>
    <mergeCell ref="W85:W87"/>
    <mergeCell ref="W71:W73"/>
    <mergeCell ref="W112:W114"/>
    <mergeCell ref="V189:V191"/>
    <mergeCell ref="V192:V194"/>
    <mergeCell ref="V204:V206"/>
    <mergeCell ref="X204:X206"/>
    <mergeCell ref="X172:X182"/>
    <mergeCell ref="W177:W179"/>
    <mergeCell ref="V177:V179"/>
    <mergeCell ref="V180:V182"/>
    <mergeCell ref="V160:V162"/>
  </mergeCells>
  <printOptions horizontalCentered="1" verticalCentered="1"/>
  <pageMargins left="0.1968503937007874" right="0.15748031496062992" top="0" bottom="0" header="0.11811023622047245" footer="0.11811023622047245"/>
  <pageSetup firstPageNumber="8" useFirstPageNumber="1" horizontalDpi="600" verticalDpi="600" orientation="landscape" paperSize="9" scale="45" r:id="rId1"/>
  <headerFooter alignWithMargins="0">
    <oddHeader>&amp;C&amp;P</oddHeader>
  </headerFooter>
  <rowBreaks count="9" manualBreakCount="9">
    <brk id="27" max="22" man="1"/>
    <brk id="67" max="22" man="1"/>
    <brk id="87" max="22" man="1"/>
    <brk id="107" max="22" man="1"/>
    <brk id="133" max="22" man="1"/>
    <brk id="162" max="22" man="1"/>
    <brk id="194" max="22" man="1"/>
    <brk id="220" max="22" man="1"/>
    <brk id="25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4330</dc:creator>
  <cp:keywords/>
  <dc:description/>
  <cp:lastModifiedBy>1</cp:lastModifiedBy>
  <cp:lastPrinted>2022-12-20T06:07:39Z</cp:lastPrinted>
  <dcterms:created xsi:type="dcterms:W3CDTF">2016-02-16T07:45:17Z</dcterms:created>
  <dcterms:modified xsi:type="dcterms:W3CDTF">2023-01-16T01:31:31Z</dcterms:modified>
  <cp:category/>
  <cp:version/>
  <cp:contentType/>
  <cp:contentStatus/>
</cp:coreProperties>
</file>