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 firstSheet="3" activeTab="3"/>
  </bookViews>
  <sheets>
    <sheet name="Прил.1" sheetId="1" state="hidden" r:id="rId1"/>
    <sheet name="изменение обеспеч в конце" sheetId="2" state="hidden" r:id="rId2"/>
    <sheet name="фин-е 0" sheetId="3" state="hidden" r:id="rId3"/>
    <sheet name="изменения" sheetId="4" r:id="rId4"/>
  </sheets>
  <definedNames>
    <definedName name="_xlnm._FilterDatabase" localSheetId="3" hidden="1">изменения!$A$8:$Y$618</definedName>
    <definedName name="_xlnm._FilterDatabase" localSheetId="0" hidden="1">Прил.1!$A$8:$T$197</definedName>
    <definedName name="_xlnm.Print_Titles" localSheetId="1">'изменение обеспеч в конце'!$6:$8</definedName>
    <definedName name="_xlnm.Print_Titles" localSheetId="3">изменения!$7:$7</definedName>
    <definedName name="_xlnm.Print_Titles" localSheetId="0">Прил.1!$6:$8</definedName>
    <definedName name="_xlnm.Print_Area" localSheetId="1">'изменение обеспеч в конце'!$A$1:$T$197</definedName>
    <definedName name="_xlnm.Print_Area" localSheetId="3">изменения!$A$1:$Z$618</definedName>
    <definedName name="_xlnm.Print_Area" localSheetId="0">Прил.1!$A$1:$T$197</definedName>
    <definedName name="_xlnm.Print_Area" localSheetId="2">'фин-е 0'!$A$1:$T$197</definedName>
  </definedNames>
  <calcPr calcId="124519"/>
</workbook>
</file>

<file path=xl/calcChain.xml><?xml version="1.0" encoding="utf-8"?>
<calcChain xmlns="http://schemas.openxmlformats.org/spreadsheetml/2006/main">
  <c r="U399" i="4"/>
  <c r="V399"/>
  <c r="W399"/>
  <c r="X399"/>
  <c r="T399"/>
  <c r="U400"/>
  <c r="V400"/>
  <c r="W400"/>
  <c r="X400"/>
  <c r="T400"/>
  <c r="U401"/>
  <c r="V401"/>
  <c r="W401"/>
  <c r="X401"/>
  <c r="T401"/>
  <c r="V403"/>
  <c r="W403"/>
  <c r="X403"/>
  <c r="T403"/>
  <c r="U403"/>
  <c r="U27" l="1"/>
  <c r="Y235"/>
  <c r="Y233"/>
  <c r="L268"/>
  <c r="M268"/>
  <c r="Y268" s="1"/>
  <c r="N268"/>
  <c r="O268"/>
  <c r="P268"/>
  <c r="Q268"/>
  <c r="R268"/>
  <c r="S268"/>
  <c r="T268"/>
  <c r="U268"/>
  <c r="V268"/>
  <c r="W268"/>
  <c r="X268"/>
  <c r="L285"/>
  <c r="M285"/>
  <c r="N285"/>
  <c r="O285"/>
  <c r="P285"/>
  <c r="Q285"/>
  <c r="R285"/>
  <c r="S285"/>
  <c r="T285"/>
  <c r="U285"/>
  <c r="V285"/>
  <c r="W285"/>
  <c r="Y285" s="1"/>
  <c r="X285"/>
  <c r="K285"/>
  <c r="K268"/>
  <c r="S389"/>
  <c r="T389"/>
  <c r="U389"/>
  <c r="Y394"/>
  <c r="Y393"/>
  <c r="Y392"/>
  <c r="X391"/>
  <c r="W391"/>
  <c r="V391"/>
  <c r="Y390"/>
  <c r="X389"/>
  <c r="W389"/>
  <c r="V389"/>
  <c r="R389"/>
  <c r="Y388"/>
  <c r="Y389" l="1"/>
  <c r="Y391"/>
  <c r="X263"/>
  <c r="X266"/>
  <c r="X267"/>
  <c r="X284"/>
  <c r="X283"/>
  <c r="X281"/>
  <c r="X402" l="1"/>
  <c r="U87" l="1"/>
  <c r="X147"/>
  <c r="U271"/>
  <c r="V271"/>
  <c r="U270"/>
  <c r="V269"/>
  <c r="W269"/>
  <c r="X269"/>
  <c r="W267"/>
  <c r="V267"/>
  <c r="W266"/>
  <c r="V266"/>
  <c r="V263"/>
  <c r="W263"/>
  <c r="V273"/>
  <c r="W273"/>
  <c r="X273"/>
  <c r="U149"/>
  <c r="U131" s="1"/>
  <c r="V149"/>
  <c r="V131" s="1"/>
  <c r="W149"/>
  <c r="X149"/>
  <c r="X131" s="1"/>
  <c r="W131"/>
  <c r="U373" l="1"/>
  <c r="V43"/>
  <c r="W43"/>
  <c r="X43"/>
  <c r="U43"/>
  <c r="V55"/>
  <c r="W55"/>
  <c r="X55"/>
  <c r="U55"/>
  <c r="T276"/>
  <c r="U276"/>
  <c r="V276"/>
  <c r="W276"/>
  <c r="X276"/>
  <c r="X322" l="1"/>
  <c r="X325"/>
  <c r="V595"/>
  <c r="W595"/>
  <c r="V538"/>
  <c r="W538"/>
  <c r="V402"/>
  <c r="W402"/>
  <c r="V397"/>
  <c r="W397"/>
  <c r="V383"/>
  <c r="W383"/>
  <c r="V381"/>
  <c r="W381"/>
  <c r="V375"/>
  <c r="W375"/>
  <c r="V373"/>
  <c r="W373"/>
  <c r="V367"/>
  <c r="W367"/>
  <c r="V365"/>
  <c r="W365"/>
  <c r="V358"/>
  <c r="W358"/>
  <c r="V355"/>
  <c r="W355"/>
  <c r="V347"/>
  <c r="W347"/>
  <c r="V343"/>
  <c r="W343"/>
  <c r="W306"/>
  <c r="V297"/>
  <c r="W297"/>
  <c r="V294"/>
  <c r="W294"/>
  <c r="V240"/>
  <c r="W240"/>
  <c r="V171"/>
  <c r="W171"/>
  <c r="V162"/>
  <c r="W162"/>
  <c r="V155"/>
  <c r="W155"/>
  <c r="V103"/>
  <c r="W103"/>
  <c r="V87"/>
  <c r="W87"/>
  <c r="V72"/>
  <c r="W72"/>
  <c r="V27"/>
  <c r="W27"/>
  <c r="U281"/>
  <c r="U273"/>
  <c r="U297"/>
  <c r="X607"/>
  <c r="X590" s="1"/>
  <c r="X589" s="1"/>
  <c r="X595"/>
  <c r="X588" s="1"/>
  <c r="X551"/>
  <c r="X538"/>
  <c r="X522"/>
  <c r="X303"/>
  <c r="X306"/>
  <c r="V316"/>
  <c r="W316"/>
  <c r="W275" s="1"/>
  <c r="X316"/>
  <c r="X315" s="1"/>
  <c r="X314" s="1"/>
  <c r="X313" s="1"/>
  <c r="U316"/>
  <c r="X332"/>
  <c r="X335"/>
  <c r="X343"/>
  <c r="X355"/>
  <c r="X358"/>
  <c r="X365"/>
  <c r="X367"/>
  <c r="X373"/>
  <c r="X375"/>
  <c r="X381"/>
  <c r="X383"/>
  <c r="X410"/>
  <c r="X418"/>
  <c r="X426"/>
  <c r="X429"/>
  <c r="X436"/>
  <c r="X439"/>
  <c r="X450"/>
  <c r="X449" s="1"/>
  <c r="W460"/>
  <c r="W458" s="1"/>
  <c r="X460"/>
  <c r="X458" s="1"/>
  <c r="X457" s="1"/>
  <c r="Y472"/>
  <c r="X472"/>
  <c r="X483"/>
  <c r="Y483"/>
  <c r="Y494"/>
  <c r="X494"/>
  <c r="V505"/>
  <c r="W505"/>
  <c r="X505"/>
  <c r="Y505"/>
  <c r="X262"/>
  <c r="X297"/>
  <c r="X294"/>
  <c r="X282"/>
  <c r="X288"/>
  <c r="X286"/>
  <c r="W278"/>
  <c r="X278"/>
  <c r="W279"/>
  <c r="X279"/>
  <c r="X264"/>
  <c r="X270"/>
  <c r="X271"/>
  <c r="X253"/>
  <c r="X251" s="1"/>
  <c r="X243"/>
  <c r="X240"/>
  <c r="X218"/>
  <c r="X202"/>
  <c r="X192" s="1"/>
  <c r="X205"/>
  <c r="X162"/>
  <c r="X171"/>
  <c r="Y151"/>
  <c r="Y150"/>
  <c r="X124"/>
  <c r="X140"/>
  <c r="X155"/>
  <c r="X157"/>
  <c r="W124"/>
  <c r="X123"/>
  <c r="X116" s="1"/>
  <c r="X128"/>
  <c r="X130"/>
  <c r="X103"/>
  <c r="X87"/>
  <c r="X72"/>
  <c r="Y45"/>
  <c r="X36"/>
  <c r="X27"/>
  <c r="Y591"/>
  <c r="Y592"/>
  <c r="Y596"/>
  <c r="Y597"/>
  <c r="Y598"/>
  <c r="Y602"/>
  <c r="Y603"/>
  <c r="Y604"/>
  <c r="Y605"/>
  <c r="Y606"/>
  <c r="Y608"/>
  <c r="Y609"/>
  <c r="Y610"/>
  <c r="Y611"/>
  <c r="Y574"/>
  <c r="Y576"/>
  <c r="Y577"/>
  <c r="Y578"/>
  <c r="Y579"/>
  <c r="Y580"/>
  <c r="Y581"/>
  <c r="Y582"/>
  <c r="Y583"/>
  <c r="Y584"/>
  <c r="Y585"/>
  <c r="Y586"/>
  <c r="Y515"/>
  <c r="Y516"/>
  <c r="Y517"/>
  <c r="Y518"/>
  <c r="Y519"/>
  <c r="Y523"/>
  <c r="Y524"/>
  <c r="Y525"/>
  <c r="Y526"/>
  <c r="Y540"/>
  <c r="Y541"/>
  <c r="Y542"/>
  <c r="Y543"/>
  <c r="Y544"/>
  <c r="Y545"/>
  <c r="Y546"/>
  <c r="Y547"/>
  <c r="Y548"/>
  <c r="Y552"/>
  <c r="Y553"/>
  <c r="Y554"/>
  <c r="Y555"/>
  <c r="Y556"/>
  <c r="Y557"/>
  <c r="Y558"/>
  <c r="Y559"/>
  <c r="Y562"/>
  <c r="Y564"/>
  <c r="Y565"/>
  <c r="Y566"/>
  <c r="Y567"/>
  <c r="Y571"/>
  <c r="Y28"/>
  <c r="Y29"/>
  <c r="Y30"/>
  <c r="Y31"/>
  <c r="Y32"/>
  <c r="Y33"/>
  <c r="Y34"/>
  <c r="Y35"/>
  <c r="Y37"/>
  <c r="Y44"/>
  <c r="Y46"/>
  <c r="Y48"/>
  <c r="Y49"/>
  <c r="Y50"/>
  <c r="Y51"/>
  <c r="Y52"/>
  <c r="Y53"/>
  <c r="Y56"/>
  <c r="Y57"/>
  <c r="Y58"/>
  <c r="Y59"/>
  <c r="Y61"/>
  <c r="Y62"/>
  <c r="Y63"/>
  <c r="Y64"/>
  <c r="Y65"/>
  <c r="Y66"/>
  <c r="Y73"/>
  <c r="Y74"/>
  <c r="Y76"/>
  <c r="Y77"/>
  <c r="Y78"/>
  <c r="Y79"/>
  <c r="Y80"/>
  <c r="Y81"/>
  <c r="Y82"/>
  <c r="Y83"/>
  <c r="Y85"/>
  <c r="Y86"/>
  <c r="Y88"/>
  <c r="Y89"/>
  <c r="Y91"/>
  <c r="Y93"/>
  <c r="Y94"/>
  <c r="Y95"/>
  <c r="Y104"/>
  <c r="Y105"/>
  <c r="Y106"/>
  <c r="Y117"/>
  <c r="Y118"/>
  <c r="Y120"/>
  <c r="Y121"/>
  <c r="Y122"/>
  <c r="Y127"/>
  <c r="Y129"/>
  <c r="Y132"/>
  <c r="Y143"/>
  <c r="Y148"/>
  <c r="Y152"/>
  <c r="Y156"/>
  <c r="Y158"/>
  <c r="Y159"/>
  <c r="Y163"/>
  <c r="Y165"/>
  <c r="Y166"/>
  <c r="Y167"/>
  <c r="Y168"/>
  <c r="Y169"/>
  <c r="Y173"/>
  <c r="Y174"/>
  <c r="Y175"/>
  <c r="Y176"/>
  <c r="Y177"/>
  <c r="Y184"/>
  <c r="Y186"/>
  <c r="Y191"/>
  <c r="Y193"/>
  <c r="Y194"/>
  <c r="Y196"/>
  <c r="Y197"/>
  <c r="Y199"/>
  <c r="Y200"/>
  <c r="Y201"/>
  <c r="Y203"/>
  <c r="Y206"/>
  <c r="Y208"/>
  <c r="Y209"/>
  <c r="Y210"/>
  <c r="Y213"/>
  <c r="Y219"/>
  <c r="Y220"/>
  <c r="Y223"/>
  <c r="Y224"/>
  <c r="Y225"/>
  <c r="Y226"/>
  <c r="Y227"/>
  <c r="Y241"/>
  <c r="Y242"/>
  <c r="Y244"/>
  <c r="Y245"/>
  <c r="Y246"/>
  <c r="Y250"/>
  <c r="Y252"/>
  <c r="Y254"/>
  <c r="Y277"/>
  <c r="Y295"/>
  <c r="Y296"/>
  <c r="Y298"/>
  <c r="Y304"/>
  <c r="Y305"/>
  <c r="Y307"/>
  <c r="Y308"/>
  <c r="Y309"/>
  <c r="Y311"/>
  <c r="Y317"/>
  <c r="Y318"/>
  <c r="Y319"/>
  <c r="Y323"/>
  <c r="Y324"/>
  <c r="Y326"/>
  <c r="Y327"/>
  <c r="Y328"/>
  <c r="Y329"/>
  <c r="Y333"/>
  <c r="Y334"/>
  <c r="Y336"/>
  <c r="Y337"/>
  <c r="Y338"/>
  <c r="Y339"/>
  <c r="Y340"/>
  <c r="Y344"/>
  <c r="Y345"/>
  <c r="Y346"/>
  <c r="Y348"/>
  <c r="Y349"/>
  <c r="Y350"/>
  <c r="Y351"/>
  <c r="Y352"/>
  <c r="Y356"/>
  <c r="Y357"/>
  <c r="Y359"/>
  <c r="Y360"/>
  <c r="Y361"/>
  <c r="Y362"/>
  <c r="Y366"/>
  <c r="Y368"/>
  <c r="Y369"/>
  <c r="Y370"/>
  <c r="Y372"/>
  <c r="Y374"/>
  <c r="Y376"/>
  <c r="Y377"/>
  <c r="Y378"/>
  <c r="Y380"/>
  <c r="Y382"/>
  <c r="Y384"/>
  <c r="Y385"/>
  <c r="Y386"/>
  <c r="Y398"/>
  <c r="Y400"/>
  <c r="Y401"/>
  <c r="Y403"/>
  <c r="Y404"/>
  <c r="Y405"/>
  <c r="Y411"/>
  <c r="Y412"/>
  <c r="Y413"/>
  <c r="Y414"/>
  <c r="Y415"/>
  <c r="Y419"/>
  <c r="Y420"/>
  <c r="Y421"/>
  <c r="Y422"/>
  <c r="Y423"/>
  <c r="Y427"/>
  <c r="Y428"/>
  <c r="Y430"/>
  <c r="Y431"/>
  <c r="Y432"/>
  <c r="Y433"/>
  <c r="Y435"/>
  <c r="Y437"/>
  <c r="Y438"/>
  <c r="Y440"/>
  <c r="Y441"/>
  <c r="Y442"/>
  <c r="Y443"/>
  <c r="Y451"/>
  <c r="Y452"/>
  <c r="Y453"/>
  <c r="Y454"/>
  <c r="Y459"/>
  <c r="Y462"/>
  <c r="Y463"/>
  <c r="Y464"/>
  <c r="Y465"/>
  <c r="W281"/>
  <c r="Y316" l="1"/>
  <c r="X275"/>
  <c r="X312"/>
  <c r="X261" s="1"/>
  <c r="X260"/>
  <c r="X514"/>
  <c r="X126"/>
  <c r="W457"/>
  <c r="W447"/>
  <c r="W446" s="1"/>
  <c r="X447"/>
  <c r="X446" s="1"/>
  <c r="X274"/>
  <c r="T204"/>
  <c r="Y204" s="1"/>
  <c r="T211"/>
  <c r="Y211" s="1"/>
  <c r="T212"/>
  <c r="Y212" s="1"/>
  <c r="T27"/>
  <c r="W551"/>
  <c r="V551"/>
  <c r="X22" l="1"/>
  <c r="X11" s="1"/>
  <c r="X259"/>
  <c r="X20" s="1"/>
  <c r="Y563"/>
  <c r="Y280"/>
  <c r="V288"/>
  <c r="W288"/>
  <c r="U288"/>
  <c r="Y272"/>
  <c r="T303"/>
  <c r="U303"/>
  <c r="V303"/>
  <c r="W303"/>
  <c r="S303"/>
  <c r="U263"/>
  <c r="V286"/>
  <c r="W286"/>
  <c r="U286"/>
  <c r="V284"/>
  <c r="W284"/>
  <c r="U284"/>
  <c r="V283"/>
  <c r="W283"/>
  <c r="U283"/>
  <c r="U269"/>
  <c r="U267"/>
  <c r="U266"/>
  <c r="W262"/>
  <c r="Y262" s="1"/>
  <c r="V282"/>
  <c r="W282"/>
  <c r="U282"/>
  <c r="V281"/>
  <c r="V278"/>
  <c r="V279"/>
  <c r="U279"/>
  <c r="U278"/>
  <c r="V275"/>
  <c r="U275"/>
  <c r="V265"/>
  <c r="V264"/>
  <c r="W264"/>
  <c r="U264"/>
  <c r="R265"/>
  <c r="U335"/>
  <c r="V335"/>
  <c r="W335"/>
  <c r="T335"/>
  <c r="U383"/>
  <c r="T383"/>
  <c r="S383"/>
  <c r="R383"/>
  <c r="U381"/>
  <c r="T381"/>
  <c r="S381"/>
  <c r="R381"/>
  <c r="U375"/>
  <c r="T375"/>
  <c r="S375"/>
  <c r="R375"/>
  <c r="T373"/>
  <c r="S373"/>
  <c r="R373"/>
  <c r="U367"/>
  <c r="T367"/>
  <c r="S367"/>
  <c r="R367"/>
  <c r="U365"/>
  <c r="T365"/>
  <c r="S365"/>
  <c r="R365"/>
  <c r="U294"/>
  <c r="U124"/>
  <c r="V124"/>
  <c r="T124"/>
  <c r="T131"/>
  <c r="U103"/>
  <c r="U505"/>
  <c r="T505"/>
  <c r="S505"/>
  <c r="R505"/>
  <c r="X9" l="1"/>
  <c r="Y365"/>
  <c r="Y373"/>
  <c r="Y381"/>
  <c r="Y273"/>
  <c r="Y269"/>
  <c r="Y266"/>
  <c r="Y284"/>
  <c r="Y124"/>
  <c r="Y367"/>
  <c r="Y375"/>
  <c r="Y383"/>
  <c r="Y278"/>
  <c r="Y267"/>
  <c r="Y263"/>
  <c r="Y283"/>
  <c r="Y288"/>
  <c r="Y264"/>
  <c r="Y279"/>
  <c r="Y286"/>
  <c r="M522"/>
  <c r="N522"/>
  <c r="O522"/>
  <c r="P522"/>
  <c r="Q522"/>
  <c r="R522"/>
  <c r="S522"/>
  <c r="T522"/>
  <c r="U522"/>
  <c r="V522"/>
  <c r="V514" s="1"/>
  <c r="W522"/>
  <c r="W514" s="1"/>
  <c r="W494"/>
  <c r="V494"/>
  <c r="U494"/>
  <c r="T494"/>
  <c r="S494"/>
  <c r="R494"/>
  <c r="W483"/>
  <c r="V483"/>
  <c r="U483"/>
  <c r="T483"/>
  <c r="S483"/>
  <c r="R483"/>
  <c r="U472"/>
  <c r="T472"/>
  <c r="W472"/>
  <c r="V472"/>
  <c r="R472"/>
  <c r="T55"/>
  <c r="T43"/>
  <c r="T87"/>
  <c r="Y522" l="1"/>
  <c r="S472"/>
  <c r="T130"/>
  <c r="U72"/>
  <c r="T72"/>
  <c r="U130"/>
  <c r="W130"/>
  <c r="U128"/>
  <c r="V128"/>
  <c r="W128"/>
  <c r="T128"/>
  <c r="T123"/>
  <c r="U157"/>
  <c r="V157"/>
  <c r="W157"/>
  <c r="T157"/>
  <c r="T149"/>
  <c r="U123"/>
  <c r="U116" s="1"/>
  <c r="V123"/>
  <c r="W123"/>
  <c r="W116" s="1"/>
  <c r="S123"/>
  <c r="U155"/>
  <c r="T155"/>
  <c r="T147"/>
  <c r="U147"/>
  <c r="V147"/>
  <c r="W147"/>
  <c r="S140"/>
  <c r="U538"/>
  <c r="T538"/>
  <c r="T218"/>
  <c r="U218"/>
  <c r="V218"/>
  <c r="S218"/>
  <c r="S538"/>
  <c r="S43"/>
  <c r="S27"/>
  <c r="R87"/>
  <c r="S87"/>
  <c r="P87"/>
  <c r="W439"/>
  <c r="V439"/>
  <c r="U439"/>
  <c r="T439"/>
  <c r="S439"/>
  <c r="R439"/>
  <c r="W436"/>
  <c r="V436"/>
  <c r="U436"/>
  <c r="T436"/>
  <c r="S436"/>
  <c r="R436"/>
  <c r="W429"/>
  <c r="V429"/>
  <c r="U429"/>
  <c r="T429"/>
  <c r="S429"/>
  <c r="R429"/>
  <c r="W426"/>
  <c r="V426"/>
  <c r="U426"/>
  <c r="T426"/>
  <c r="S426"/>
  <c r="R426"/>
  <c r="U397"/>
  <c r="S397"/>
  <c r="T397"/>
  <c r="U358"/>
  <c r="T358"/>
  <c r="S358"/>
  <c r="R358"/>
  <c r="U355"/>
  <c r="T355"/>
  <c r="S355"/>
  <c r="R355"/>
  <c r="S335"/>
  <c r="S103"/>
  <c r="U332"/>
  <c r="V332"/>
  <c r="W332"/>
  <c r="T332"/>
  <c r="S265"/>
  <c r="T265"/>
  <c r="U265"/>
  <c r="R221"/>
  <c r="R560"/>
  <c r="Y560" s="1"/>
  <c r="R270"/>
  <c r="R561"/>
  <c r="Y561" s="1"/>
  <c r="R195"/>
  <c r="Y195" s="1"/>
  <c r="S275"/>
  <c r="S281"/>
  <c r="Y281" s="1"/>
  <c r="T282"/>
  <c r="T274" s="1"/>
  <c r="S282"/>
  <c r="S276"/>
  <c r="U315"/>
  <c r="U314" s="1"/>
  <c r="U313" s="1"/>
  <c r="U312" s="1"/>
  <c r="U261" s="1"/>
  <c r="V315"/>
  <c r="V314" s="1"/>
  <c r="V313" s="1"/>
  <c r="V312" s="1"/>
  <c r="V261" s="1"/>
  <c r="W315"/>
  <c r="W314" s="1"/>
  <c r="R276"/>
  <c r="S128"/>
  <c r="U142"/>
  <c r="T142"/>
  <c r="S142"/>
  <c r="R142"/>
  <c r="W140"/>
  <c r="V140"/>
  <c r="U140"/>
  <c r="T140"/>
  <c r="R140"/>
  <c r="T461"/>
  <c r="T460" s="1"/>
  <c r="U461"/>
  <c r="S461"/>
  <c r="T457"/>
  <c r="U457"/>
  <c r="S457"/>
  <c r="V450"/>
  <c r="V449" s="1"/>
  <c r="W450"/>
  <c r="W449" s="1"/>
  <c r="T450"/>
  <c r="T449" s="1"/>
  <c r="U450"/>
  <c r="U449" s="1"/>
  <c r="S450"/>
  <c r="T446"/>
  <c r="U446"/>
  <c r="S446"/>
  <c r="T347"/>
  <c r="U347"/>
  <c r="S347"/>
  <c r="T343"/>
  <c r="U343"/>
  <c r="S343"/>
  <c r="T573"/>
  <c r="U573"/>
  <c r="V573"/>
  <c r="W573"/>
  <c r="T575"/>
  <c r="U575"/>
  <c r="V575"/>
  <c r="W575"/>
  <c r="R103"/>
  <c r="S315"/>
  <c r="R253"/>
  <c r="R251" s="1"/>
  <c r="S240"/>
  <c r="T240"/>
  <c r="R240"/>
  <c r="R205"/>
  <c r="S171"/>
  <c r="T171"/>
  <c r="R171"/>
  <c r="S162"/>
  <c r="T162"/>
  <c r="R162"/>
  <c r="R116"/>
  <c r="T103"/>
  <c r="S72"/>
  <c r="R72"/>
  <c r="R43"/>
  <c r="R27"/>
  <c r="R347"/>
  <c r="R343"/>
  <c r="T325"/>
  <c r="S325"/>
  <c r="R325"/>
  <c r="S322"/>
  <c r="T322"/>
  <c r="R322"/>
  <c r="S312"/>
  <c r="T312"/>
  <c r="R312"/>
  <c r="T315"/>
  <c r="R315"/>
  <c r="R222"/>
  <c r="R595"/>
  <c r="R588" s="1"/>
  <c r="R55"/>
  <c r="S402"/>
  <c r="T402"/>
  <c r="U402"/>
  <c r="R402"/>
  <c r="U607"/>
  <c r="U590" s="1"/>
  <c r="U589" s="1"/>
  <c r="V607"/>
  <c r="V590" s="1"/>
  <c r="V589" s="1"/>
  <c r="W607"/>
  <c r="W590" s="1"/>
  <c r="W589" s="1"/>
  <c r="V460"/>
  <c r="V458" s="1"/>
  <c r="U418"/>
  <c r="V418"/>
  <c r="W418"/>
  <c r="U287"/>
  <c r="V287"/>
  <c r="W287"/>
  <c r="W253"/>
  <c r="W251" s="1"/>
  <c r="U243"/>
  <c r="V243"/>
  <c r="W243"/>
  <c r="W218"/>
  <c r="U202"/>
  <c r="U192" s="1"/>
  <c r="V202"/>
  <c r="V192" s="1"/>
  <c r="W202"/>
  <c r="W192" s="1"/>
  <c r="U253"/>
  <c r="U251" s="1"/>
  <c r="V253"/>
  <c r="V251" s="1"/>
  <c r="W271"/>
  <c r="T271"/>
  <c r="T270"/>
  <c r="V270"/>
  <c r="W270"/>
  <c r="V588"/>
  <c r="U410"/>
  <c r="V410"/>
  <c r="W410"/>
  <c r="U595"/>
  <c r="U588" s="1"/>
  <c r="U306"/>
  <c r="V306"/>
  <c r="U240"/>
  <c r="U325"/>
  <c r="V325"/>
  <c r="W325"/>
  <c r="U322"/>
  <c r="V322"/>
  <c r="W322"/>
  <c r="U205"/>
  <c r="V205"/>
  <c r="W205"/>
  <c r="U171"/>
  <c r="U162"/>
  <c r="S205"/>
  <c r="T207"/>
  <c r="T202"/>
  <c r="S222"/>
  <c r="T222"/>
  <c r="U36"/>
  <c r="V36"/>
  <c r="W36"/>
  <c r="U551"/>
  <c r="P240"/>
  <c r="Q240"/>
  <c r="M243"/>
  <c r="N243"/>
  <c r="N240" s="1"/>
  <c r="O243"/>
  <c r="O240" s="1"/>
  <c r="P243"/>
  <c r="Q243"/>
  <c r="R243"/>
  <c r="S243"/>
  <c r="T243"/>
  <c r="R447"/>
  <c r="R460"/>
  <c r="R457"/>
  <c r="R399"/>
  <c r="T418"/>
  <c r="S418"/>
  <c r="R418"/>
  <c r="S410"/>
  <c r="T410"/>
  <c r="R410"/>
  <c r="R271"/>
  <c r="R335"/>
  <c r="Y335" s="1"/>
  <c r="S332"/>
  <c r="R332"/>
  <c r="T306"/>
  <c r="S306"/>
  <c r="R306"/>
  <c r="R303"/>
  <c r="Y303" s="1"/>
  <c r="T297"/>
  <c r="S297"/>
  <c r="R297"/>
  <c r="T294"/>
  <c r="S294"/>
  <c r="R294"/>
  <c r="R449"/>
  <c r="S253"/>
  <c r="S251" s="1"/>
  <c r="T253"/>
  <c r="T251" s="1"/>
  <c r="S551"/>
  <c r="T551"/>
  <c r="Q595"/>
  <c r="Q588" s="1"/>
  <c r="Q253"/>
  <c r="Q251" s="1"/>
  <c r="P253"/>
  <c r="P251" s="1"/>
  <c r="O253"/>
  <c r="O251" s="1"/>
  <c r="N253"/>
  <c r="N251" s="1"/>
  <c r="M253"/>
  <c r="Q90"/>
  <c r="T595"/>
  <c r="T588" s="1"/>
  <c r="Q538"/>
  <c r="P595"/>
  <c r="P588" s="1"/>
  <c r="Q72"/>
  <c r="P126"/>
  <c r="Q126"/>
  <c r="R126"/>
  <c r="O126"/>
  <c r="T607"/>
  <c r="T590" s="1"/>
  <c r="T589" s="1"/>
  <c r="O538"/>
  <c r="O514" s="1"/>
  <c r="P538"/>
  <c r="N538"/>
  <c r="N514" s="1"/>
  <c r="T36"/>
  <c r="P60"/>
  <c r="Y60" s="1"/>
  <c r="S595"/>
  <c r="S588" s="1"/>
  <c r="Q607"/>
  <c r="Q590" s="1"/>
  <c r="Q589" s="1"/>
  <c r="R607"/>
  <c r="R590" s="1"/>
  <c r="R589" s="1"/>
  <c r="S607"/>
  <c r="S590" s="1"/>
  <c r="S589" s="1"/>
  <c r="P172"/>
  <c r="P164"/>
  <c r="Y164" s="1"/>
  <c r="P47"/>
  <c r="Y47" s="1"/>
  <c r="R538"/>
  <c r="Q551"/>
  <c r="Q170"/>
  <c r="Y170" s="1"/>
  <c r="P36"/>
  <c r="Q36"/>
  <c r="R36"/>
  <c r="S36"/>
  <c r="S55"/>
  <c r="Q116"/>
  <c r="P119"/>
  <c r="Y119" s="1"/>
  <c r="P75"/>
  <c r="O116"/>
  <c r="P192"/>
  <c r="Q205"/>
  <c r="Q192" s="1"/>
  <c r="P205"/>
  <c r="N607"/>
  <c r="O607"/>
  <c r="M607"/>
  <c r="O36"/>
  <c r="O55"/>
  <c r="P551"/>
  <c r="N162"/>
  <c r="O162"/>
  <c r="M162"/>
  <c r="P27"/>
  <c r="M27"/>
  <c r="O595"/>
  <c r="O588" s="1"/>
  <c r="N595"/>
  <c r="N588" s="1"/>
  <c r="M116"/>
  <c r="N116"/>
  <c r="O43"/>
  <c r="N27"/>
  <c r="O27"/>
  <c r="Q27"/>
  <c r="N43"/>
  <c r="M43"/>
  <c r="M539"/>
  <c r="N192"/>
  <c r="O192"/>
  <c r="M192"/>
  <c r="M72"/>
  <c r="M601"/>
  <c r="Y601" s="1"/>
  <c r="M600"/>
  <c r="Y600" s="1"/>
  <c r="M599"/>
  <c r="Y599" s="1"/>
  <c r="N590"/>
  <c r="N589" s="1"/>
  <c r="O590"/>
  <c r="O589" s="1"/>
  <c r="M590"/>
  <c r="O72"/>
  <c r="N72"/>
  <c r="S575"/>
  <c r="R575"/>
  <c r="Q575"/>
  <c r="P575"/>
  <c r="O575"/>
  <c r="N575"/>
  <c r="S573"/>
  <c r="R573"/>
  <c r="Q573"/>
  <c r="P573"/>
  <c r="O573"/>
  <c r="N573"/>
  <c r="M573"/>
  <c r="Q185"/>
  <c r="M185"/>
  <c r="Q103"/>
  <c r="P103"/>
  <c r="O103"/>
  <c r="N103"/>
  <c r="M103"/>
  <c r="T152" i="3"/>
  <c r="T192"/>
  <c r="T191"/>
  <c r="T190"/>
  <c r="S189"/>
  <c r="R189"/>
  <c r="Q189"/>
  <c r="P189"/>
  <c r="O189"/>
  <c r="N189"/>
  <c r="M189"/>
  <c r="T181"/>
  <c r="T180"/>
  <c r="S179"/>
  <c r="R179"/>
  <c r="Q179"/>
  <c r="P179"/>
  <c r="O179"/>
  <c r="N179"/>
  <c r="M179"/>
  <c r="T172"/>
  <c r="T171"/>
  <c r="T170"/>
  <c r="T169"/>
  <c r="S168"/>
  <c r="R168"/>
  <c r="Q168"/>
  <c r="P168"/>
  <c r="O168"/>
  <c r="N168"/>
  <c r="M168"/>
  <c r="S167"/>
  <c r="R167"/>
  <c r="Q167"/>
  <c r="P167"/>
  <c r="O167"/>
  <c r="N167"/>
  <c r="M167"/>
  <c r="T166"/>
  <c r="S145"/>
  <c r="R145"/>
  <c r="Q145"/>
  <c r="P145"/>
  <c r="O145"/>
  <c r="N145"/>
  <c r="S143"/>
  <c r="R143"/>
  <c r="Q143"/>
  <c r="P143"/>
  <c r="O143"/>
  <c r="N143"/>
  <c r="M143"/>
  <c r="S135"/>
  <c r="S133" s="1"/>
  <c r="R135"/>
  <c r="R133" s="1"/>
  <c r="Q135"/>
  <c r="Q133" s="1"/>
  <c r="P135"/>
  <c r="P133" s="1"/>
  <c r="O135"/>
  <c r="O133" s="1"/>
  <c r="N135"/>
  <c r="N133" s="1"/>
  <c r="M135"/>
  <c r="M133" s="1"/>
  <c r="T134"/>
  <c r="T120"/>
  <c r="T119"/>
  <c r="S118"/>
  <c r="R118"/>
  <c r="Q118"/>
  <c r="P118"/>
  <c r="O118"/>
  <c r="N118"/>
  <c r="M118"/>
  <c r="T101"/>
  <c r="S100"/>
  <c r="R100"/>
  <c r="Q100"/>
  <c r="P100"/>
  <c r="O100"/>
  <c r="N100"/>
  <c r="M100"/>
  <c r="T93"/>
  <c r="S92"/>
  <c r="R92"/>
  <c r="Q92"/>
  <c r="P92"/>
  <c r="O92"/>
  <c r="N92"/>
  <c r="M92"/>
  <c r="T83"/>
  <c r="T82"/>
  <c r="M81"/>
  <c r="T81" s="1"/>
  <c r="S80"/>
  <c r="R80"/>
  <c r="Q80"/>
  <c r="P80"/>
  <c r="O80"/>
  <c r="N80"/>
  <c r="T71"/>
  <c r="N70"/>
  <c r="N68" s="1"/>
  <c r="M70"/>
  <c r="M68" s="1"/>
  <c r="T69"/>
  <c r="S68"/>
  <c r="R68"/>
  <c r="Q68"/>
  <c r="P68"/>
  <c r="O68"/>
  <c r="T61"/>
  <c r="S60"/>
  <c r="R60"/>
  <c r="Q60"/>
  <c r="P60"/>
  <c r="O60"/>
  <c r="N60"/>
  <c r="M60"/>
  <c r="S52"/>
  <c r="R52"/>
  <c r="Q52"/>
  <c r="P52"/>
  <c r="O52"/>
  <c r="N52"/>
  <c r="M52"/>
  <c r="S43"/>
  <c r="S41" s="1"/>
  <c r="R43"/>
  <c r="R41" s="1"/>
  <c r="Q43"/>
  <c r="Q41" s="1"/>
  <c r="P43"/>
  <c r="P41" s="1"/>
  <c r="O43"/>
  <c r="O41" s="1"/>
  <c r="N43"/>
  <c r="N41" s="1"/>
  <c r="M43"/>
  <c r="M41" s="1"/>
  <c r="T42"/>
  <c r="S30"/>
  <c r="S27" s="1"/>
  <c r="R30"/>
  <c r="Q30"/>
  <c r="Q27" s="1"/>
  <c r="P30"/>
  <c r="P27" s="1"/>
  <c r="O30"/>
  <c r="O27" s="1"/>
  <c r="N30"/>
  <c r="N27" s="1"/>
  <c r="M30"/>
  <c r="M27" s="1"/>
  <c r="T29"/>
  <c r="T28"/>
  <c r="S12"/>
  <c r="R12"/>
  <c r="Q12"/>
  <c r="P12"/>
  <c r="O12"/>
  <c r="N12"/>
  <c r="T152" i="2"/>
  <c r="N12"/>
  <c r="S145"/>
  <c r="R145"/>
  <c r="Q145"/>
  <c r="P145"/>
  <c r="O145"/>
  <c r="N145"/>
  <c r="S143"/>
  <c r="R143"/>
  <c r="Q143"/>
  <c r="P143"/>
  <c r="O143"/>
  <c r="N143"/>
  <c r="M143"/>
  <c r="T192"/>
  <c r="T191"/>
  <c r="T190"/>
  <c r="S189"/>
  <c r="R189"/>
  <c r="Q189"/>
  <c r="P189"/>
  <c r="O189"/>
  <c r="N189"/>
  <c r="M189"/>
  <c r="T181"/>
  <c r="T180"/>
  <c r="S179"/>
  <c r="R179"/>
  <c r="Q179"/>
  <c r="P179"/>
  <c r="O179"/>
  <c r="N179"/>
  <c r="M179"/>
  <c r="T172"/>
  <c r="T171"/>
  <c r="T170"/>
  <c r="T169"/>
  <c r="S168"/>
  <c r="R168"/>
  <c r="Q168"/>
  <c r="P168"/>
  <c r="O168"/>
  <c r="N168"/>
  <c r="M168"/>
  <c r="S167"/>
  <c r="R167"/>
  <c r="Q167"/>
  <c r="P167"/>
  <c r="O167"/>
  <c r="N167"/>
  <c r="M167"/>
  <c r="T166"/>
  <c r="S135"/>
  <c r="S133" s="1"/>
  <c r="R135"/>
  <c r="R133" s="1"/>
  <c r="Q135"/>
  <c r="Q133" s="1"/>
  <c r="P135"/>
  <c r="P133" s="1"/>
  <c r="O135"/>
  <c r="N135"/>
  <c r="N133" s="1"/>
  <c r="M135"/>
  <c r="M133" s="1"/>
  <c r="T134"/>
  <c r="O133"/>
  <c r="T120"/>
  <c r="T119"/>
  <c r="S118"/>
  <c r="R118"/>
  <c r="Q118"/>
  <c r="P118"/>
  <c r="O118"/>
  <c r="N118"/>
  <c r="M118"/>
  <c r="T101"/>
  <c r="S100"/>
  <c r="R100"/>
  <c r="Q100"/>
  <c r="P100"/>
  <c r="O100"/>
  <c r="N100"/>
  <c r="M100"/>
  <c r="T93"/>
  <c r="S92"/>
  <c r="R92"/>
  <c r="Q92"/>
  <c r="P92"/>
  <c r="O92"/>
  <c r="N92"/>
  <c r="M92"/>
  <c r="T83"/>
  <c r="T82"/>
  <c r="M81"/>
  <c r="T81" s="1"/>
  <c r="S80"/>
  <c r="R80"/>
  <c r="Q80"/>
  <c r="P80"/>
  <c r="O80"/>
  <c r="N80"/>
  <c r="T71"/>
  <c r="N70"/>
  <c r="N68" s="1"/>
  <c r="M70"/>
  <c r="M68" s="1"/>
  <c r="T69"/>
  <c r="S68"/>
  <c r="R68"/>
  <c r="Q68"/>
  <c r="P68"/>
  <c r="O68"/>
  <c r="T61"/>
  <c r="S60"/>
  <c r="R60"/>
  <c r="Q60"/>
  <c r="P60"/>
  <c r="O60"/>
  <c r="N60"/>
  <c r="M60"/>
  <c r="S52"/>
  <c r="R52"/>
  <c r="Q52"/>
  <c r="P52"/>
  <c r="O52"/>
  <c r="N52"/>
  <c r="M52"/>
  <c r="S43"/>
  <c r="S41" s="1"/>
  <c r="R43"/>
  <c r="R41" s="1"/>
  <c r="Q43"/>
  <c r="Q41" s="1"/>
  <c r="P43"/>
  <c r="P41" s="1"/>
  <c r="O43"/>
  <c r="O41" s="1"/>
  <c r="N43"/>
  <c r="N41" s="1"/>
  <c r="M43"/>
  <c r="M41" s="1"/>
  <c r="T42"/>
  <c r="S30"/>
  <c r="S27" s="1"/>
  <c r="R30"/>
  <c r="R27" s="1"/>
  <c r="Q30"/>
  <c r="Q27" s="1"/>
  <c r="P30"/>
  <c r="P27" s="1"/>
  <c r="O30"/>
  <c r="O27"/>
  <c r="N30"/>
  <c r="N27" s="1"/>
  <c r="M30"/>
  <c r="T29"/>
  <c r="T28"/>
  <c r="S12"/>
  <c r="R12"/>
  <c r="Q12"/>
  <c r="P12"/>
  <c r="O12"/>
  <c r="T156" i="1"/>
  <c r="O135"/>
  <c r="O133" s="1"/>
  <c r="P135"/>
  <c r="P133" s="1"/>
  <c r="Q135"/>
  <c r="Q133" s="1"/>
  <c r="R135"/>
  <c r="R133" s="1"/>
  <c r="S135"/>
  <c r="S133" s="1"/>
  <c r="N135"/>
  <c r="N133" s="1"/>
  <c r="O30"/>
  <c r="O27" s="1"/>
  <c r="P30"/>
  <c r="Q30"/>
  <c r="Q27" s="1"/>
  <c r="R30"/>
  <c r="R27" s="1"/>
  <c r="S30"/>
  <c r="S27" s="1"/>
  <c r="N30"/>
  <c r="N27" s="1"/>
  <c r="O152"/>
  <c r="P152"/>
  <c r="Q152"/>
  <c r="R152"/>
  <c r="S152"/>
  <c r="N152"/>
  <c r="O187"/>
  <c r="P187"/>
  <c r="Q187"/>
  <c r="R187"/>
  <c r="S187"/>
  <c r="N187"/>
  <c r="N164"/>
  <c r="O164"/>
  <c r="P164"/>
  <c r="Q164"/>
  <c r="R164"/>
  <c r="S164"/>
  <c r="M164"/>
  <c r="O153"/>
  <c r="P153"/>
  <c r="Q153"/>
  <c r="R153"/>
  <c r="S153"/>
  <c r="N153"/>
  <c r="M100"/>
  <c r="T42"/>
  <c r="O12"/>
  <c r="P12"/>
  <c r="Q12"/>
  <c r="R12"/>
  <c r="S12"/>
  <c r="N12"/>
  <c r="T194"/>
  <c r="M153"/>
  <c r="M152"/>
  <c r="M135"/>
  <c r="M133" s="1"/>
  <c r="M30"/>
  <c r="M27" s="1"/>
  <c r="M70"/>
  <c r="M68" s="1"/>
  <c r="M81"/>
  <c r="T81" s="1"/>
  <c r="N70"/>
  <c r="N68" s="1"/>
  <c r="N43"/>
  <c r="N41" s="1"/>
  <c r="O43"/>
  <c r="O41" s="1"/>
  <c r="P43"/>
  <c r="P41" s="1"/>
  <c r="Q43"/>
  <c r="Q41" s="1"/>
  <c r="R43"/>
  <c r="R41" s="1"/>
  <c r="S43"/>
  <c r="S41" s="1"/>
  <c r="M43"/>
  <c r="N174"/>
  <c r="O174"/>
  <c r="P174"/>
  <c r="Q174"/>
  <c r="R174"/>
  <c r="S174"/>
  <c r="M174"/>
  <c r="T176"/>
  <c r="T177"/>
  <c r="S185"/>
  <c r="R185"/>
  <c r="Q185"/>
  <c r="P185"/>
  <c r="O185"/>
  <c r="N185"/>
  <c r="M185"/>
  <c r="T166"/>
  <c r="T165"/>
  <c r="T154"/>
  <c r="T155"/>
  <c r="T157"/>
  <c r="T151"/>
  <c r="T134"/>
  <c r="T120"/>
  <c r="T119"/>
  <c r="T93"/>
  <c r="T101"/>
  <c r="T82"/>
  <c r="T83"/>
  <c r="T61"/>
  <c r="N100"/>
  <c r="O100"/>
  <c r="P100"/>
  <c r="Q100"/>
  <c r="R100"/>
  <c r="S100"/>
  <c r="N118"/>
  <c r="O118"/>
  <c r="P118"/>
  <c r="Q118"/>
  <c r="R118"/>
  <c r="S118"/>
  <c r="S109" s="1"/>
  <c r="M118"/>
  <c r="N92"/>
  <c r="O92"/>
  <c r="P92"/>
  <c r="Q92"/>
  <c r="R92"/>
  <c r="S92"/>
  <c r="M92"/>
  <c r="N80"/>
  <c r="O80"/>
  <c r="P80"/>
  <c r="Q80"/>
  <c r="R80"/>
  <c r="S80"/>
  <c r="T69"/>
  <c r="T71"/>
  <c r="O68"/>
  <c r="P68"/>
  <c r="Q68"/>
  <c r="R68"/>
  <c r="S68"/>
  <c r="N60"/>
  <c r="O60"/>
  <c r="P60"/>
  <c r="Q60"/>
  <c r="R60"/>
  <c r="S60"/>
  <c r="M60"/>
  <c r="N52"/>
  <c r="O52"/>
  <c r="P52"/>
  <c r="Q52"/>
  <c r="R52"/>
  <c r="S52"/>
  <c r="M52"/>
  <c r="T28"/>
  <c r="T29"/>
  <c r="T175"/>
  <c r="Q55" i="4"/>
  <c r="Q43"/>
  <c r="R165" i="3"/>
  <c r="M165"/>
  <c r="S192" i="4"/>
  <c r="P607"/>
  <c r="P590" s="1"/>
  <c r="P589" s="1"/>
  <c r="Q171"/>
  <c r="R27" i="3"/>
  <c r="M41" i="1"/>
  <c r="V260" i="4" l="1"/>
  <c r="V259" s="1"/>
  <c r="V116"/>
  <c r="T70" i="3"/>
  <c r="R150" i="1"/>
  <c r="Q150"/>
  <c r="Q143" s="1"/>
  <c r="P150"/>
  <c r="R158" i="3"/>
  <c r="P165" i="2"/>
  <c r="P20"/>
  <c r="W126" i="4"/>
  <c r="V274"/>
  <c r="W274"/>
  <c r="Y276"/>
  <c r="Y271"/>
  <c r="Y314"/>
  <c r="W313"/>
  <c r="Y313" s="1"/>
  <c r="Y573"/>
  <c r="Y418"/>
  <c r="U259"/>
  <c r="Y142"/>
  <c r="Y128"/>
  <c r="Y355"/>
  <c r="Y147"/>
  <c r="Y157"/>
  <c r="Y185"/>
  <c r="Y402"/>
  <c r="Y343"/>
  <c r="Y125"/>
  <c r="Y282"/>
  <c r="M251"/>
  <c r="Y251" s="1"/>
  <c r="Y253"/>
  <c r="T192"/>
  <c r="Y202"/>
  <c r="M589"/>
  <c r="Y589" s="1"/>
  <c r="Y590"/>
  <c r="P72"/>
  <c r="Y72" s="1"/>
  <c r="Y75"/>
  <c r="Q87"/>
  <c r="Y87" s="1"/>
  <c r="Y90"/>
  <c r="R397"/>
  <c r="Y397" s="1"/>
  <c r="Y399"/>
  <c r="R275"/>
  <c r="Y275" s="1"/>
  <c r="Y347"/>
  <c r="Y27"/>
  <c r="Y607"/>
  <c r="Y322"/>
  <c r="Y575"/>
  <c r="Y36"/>
  <c r="Y294"/>
  <c r="Y315"/>
  <c r="Y325"/>
  <c r="Y140"/>
  <c r="Y426"/>
  <c r="Y436"/>
  <c r="Y131"/>
  <c r="R446"/>
  <c r="R198"/>
  <c r="Y198" s="1"/>
  <c r="Y221"/>
  <c r="Y297"/>
  <c r="Y358"/>
  <c r="V447"/>
  <c r="V446" s="1"/>
  <c r="Y458"/>
  <c r="M538"/>
  <c r="Y539"/>
  <c r="R448"/>
  <c r="Y448" s="1"/>
  <c r="T205"/>
  <c r="Y205" s="1"/>
  <c r="Y207"/>
  <c r="S259"/>
  <c r="Y265"/>
  <c r="S116"/>
  <c r="Y123"/>
  <c r="Y306"/>
  <c r="Y222"/>
  <c r="Y103"/>
  <c r="Y332"/>
  <c r="Y410"/>
  <c r="Y287"/>
  <c r="Y429"/>
  <c r="Y439"/>
  <c r="Y155"/>
  <c r="Y149"/>
  <c r="P171"/>
  <c r="Y171" s="1"/>
  <c r="Y172"/>
  <c r="S449"/>
  <c r="Y449" s="1"/>
  <c r="Y450"/>
  <c r="S460"/>
  <c r="Y461"/>
  <c r="Y270"/>
  <c r="M240"/>
  <c r="Y240" s="1"/>
  <c r="Y243"/>
  <c r="T12" i="1"/>
  <c r="O150"/>
  <c r="O143" s="1"/>
  <c r="M109" i="2"/>
  <c r="S165"/>
  <c r="S158" s="1"/>
  <c r="T30" i="1"/>
  <c r="R109" i="2"/>
  <c r="M165"/>
  <c r="M158" s="1"/>
  <c r="N165" i="3"/>
  <c r="N158" s="1"/>
  <c r="R165" i="2"/>
  <c r="R158" s="1"/>
  <c r="T118" i="3"/>
  <c r="T168"/>
  <c r="M158"/>
  <c r="U460" i="4"/>
  <c r="U274"/>
  <c r="U126"/>
  <c r="T514"/>
  <c r="Q514"/>
  <c r="S514"/>
  <c r="U514"/>
  <c r="P514"/>
  <c r="T189" i="2"/>
  <c r="T12" i="3"/>
  <c r="S150" i="1"/>
  <c r="S143" s="1"/>
  <c r="T12" i="2"/>
  <c r="N20"/>
  <c r="T30"/>
  <c r="T143"/>
  <c r="T100" i="3"/>
  <c r="R20"/>
  <c r="R10" s="1"/>
  <c r="P109" i="1"/>
  <c r="R143"/>
  <c r="T41" i="2"/>
  <c r="N109"/>
  <c r="T167"/>
  <c r="T30" i="3"/>
  <c r="T189"/>
  <c r="R109" i="1"/>
  <c r="O20" i="3"/>
  <c r="Q165"/>
  <c r="Q158" s="1"/>
  <c r="N109" i="1"/>
  <c r="T100" i="2"/>
  <c r="P158"/>
  <c r="T52" i="3"/>
  <c r="M80" i="2"/>
  <c r="T80" s="1"/>
  <c r="T174" i="1"/>
  <c r="P20" i="3"/>
  <c r="T143"/>
  <c r="P43" i="4"/>
  <c r="Y43" s="1"/>
  <c r="P162"/>
  <c r="W588"/>
  <c r="M80" i="3"/>
  <c r="T80" s="1"/>
  <c r="T70" i="2"/>
  <c r="P27" i="1"/>
  <c r="P20" s="1"/>
  <c r="P10" s="1"/>
  <c r="M27" i="2"/>
  <c r="T27" s="1"/>
  <c r="Q20" i="3"/>
  <c r="T167"/>
  <c r="T60" i="1"/>
  <c r="T100"/>
  <c r="T60" i="3"/>
  <c r="Q109"/>
  <c r="O20" i="2"/>
  <c r="S20"/>
  <c r="T70" i="1"/>
  <c r="N20" i="3"/>
  <c r="P143" i="1"/>
  <c r="T135" i="3"/>
  <c r="T135" i="1"/>
  <c r="T52"/>
  <c r="T118"/>
  <c r="T116" i="4"/>
  <c r="T126"/>
  <c r="V130"/>
  <c r="Y130" s="1"/>
  <c r="N20"/>
  <c r="R218"/>
  <c r="Y218" s="1"/>
  <c r="S126"/>
  <c r="R259"/>
  <c r="T179" i="2"/>
  <c r="N109" i="3"/>
  <c r="R109"/>
  <c r="T259" i="4"/>
  <c r="Q20" i="2"/>
  <c r="T41" i="3"/>
  <c r="O109"/>
  <c r="S109"/>
  <c r="Q109" i="1"/>
  <c r="N165" i="2"/>
  <c r="N158" s="1"/>
  <c r="T145"/>
  <c r="P109" i="3"/>
  <c r="O165"/>
  <c r="O158" s="1"/>
  <c r="S165"/>
  <c r="S158" s="1"/>
  <c r="T179"/>
  <c r="T41" i="1"/>
  <c r="S20"/>
  <c r="M109"/>
  <c r="T133"/>
  <c r="T68" i="2"/>
  <c r="M20"/>
  <c r="T133" i="3"/>
  <c r="Q20" i="1"/>
  <c r="O20"/>
  <c r="N150"/>
  <c r="N143" s="1"/>
  <c r="R20"/>
  <c r="R10" s="1"/>
  <c r="O109"/>
  <c r="R20" i="2"/>
  <c r="T68" i="3"/>
  <c r="O20" i="4"/>
  <c r="T92" i="1"/>
  <c r="T185"/>
  <c r="T152"/>
  <c r="T153"/>
  <c r="T164"/>
  <c r="T187"/>
  <c r="T52" i="2"/>
  <c r="T60"/>
  <c r="T92"/>
  <c r="T118"/>
  <c r="O109"/>
  <c r="Q109"/>
  <c r="S109"/>
  <c r="T133"/>
  <c r="P109"/>
  <c r="T135"/>
  <c r="O165"/>
  <c r="O158" s="1"/>
  <c r="Q165"/>
  <c r="Q158" s="1"/>
  <c r="T168"/>
  <c r="T92" i="3"/>
  <c r="M109"/>
  <c r="T145"/>
  <c r="P165"/>
  <c r="P158" s="1"/>
  <c r="S274" i="4"/>
  <c r="R551"/>
  <c r="R514" s="1"/>
  <c r="N20" i="1"/>
  <c r="V457" i="4"/>
  <c r="Y457" s="1"/>
  <c r="M20" i="3"/>
  <c r="T68" i="1"/>
  <c r="T27" i="3"/>
  <c r="S20"/>
  <c r="P116" i="4"/>
  <c r="M20"/>
  <c r="T43" i="3"/>
  <c r="M150" i="1"/>
  <c r="P55" i="4"/>
  <c r="Y55" s="1"/>
  <c r="M595"/>
  <c r="T43" i="2"/>
  <c r="T43" i="1"/>
  <c r="M80"/>
  <c r="Q162" i="4"/>
  <c r="S10" i="3" l="1"/>
  <c r="T27" i="1"/>
  <c r="Q10" i="3"/>
  <c r="N10"/>
  <c r="M10" i="2"/>
  <c r="O10" i="3"/>
  <c r="N10" i="2"/>
  <c r="S10" i="1"/>
  <c r="V126" i="4"/>
  <c r="Y126" s="1"/>
  <c r="W22"/>
  <c r="W11" s="1"/>
  <c r="T22"/>
  <c r="T11" s="1"/>
  <c r="Q22"/>
  <c r="Q11" s="1"/>
  <c r="S20"/>
  <c r="S9" s="1"/>
  <c r="W312"/>
  <c r="W260"/>
  <c r="Y460"/>
  <c r="R192"/>
  <c r="Y192" s="1"/>
  <c r="Y116"/>
  <c r="Y162"/>
  <c r="Y595"/>
  <c r="Y551"/>
  <c r="Y447"/>
  <c r="M514"/>
  <c r="Y514" s="1"/>
  <c r="Y538"/>
  <c r="Y446"/>
  <c r="R274"/>
  <c r="U20"/>
  <c r="U9" s="1"/>
  <c r="R10" i="2"/>
  <c r="U22" i="4"/>
  <c r="U20" i="2"/>
  <c r="V20" i="4"/>
  <c r="P10" i="2"/>
  <c r="N10" i="1"/>
  <c r="Q10"/>
  <c r="T20" i="2"/>
  <c r="S10"/>
  <c r="N9" i="4"/>
  <c r="T165" i="2"/>
  <c r="T109" i="3"/>
  <c r="T20" i="4"/>
  <c r="T9" s="1"/>
  <c r="Q10" i="2"/>
  <c r="T158" i="3"/>
  <c r="O10" i="2"/>
  <c r="S22" i="4"/>
  <c r="S11" s="1"/>
  <c r="O9"/>
  <c r="P10" i="3"/>
  <c r="T109" i="2"/>
  <c r="T109" i="1"/>
  <c r="T158" i="2"/>
  <c r="O10" i="1"/>
  <c r="T165" i="3"/>
  <c r="T80" i="1"/>
  <c r="M20"/>
  <c r="P22" i="4"/>
  <c r="P20"/>
  <c r="P9" s="1"/>
  <c r="Q20"/>
  <c r="Q9" s="1"/>
  <c r="M588"/>
  <c r="Y588" s="1"/>
  <c r="M143" i="1"/>
  <c r="T143" s="1"/>
  <c r="T150"/>
  <c r="T20" i="3"/>
  <c r="M10"/>
  <c r="T10" i="2" l="1"/>
  <c r="U11" i="4"/>
  <c r="R20"/>
  <c r="R9" s="1"/>
  <c r="W261"/>
  <c r="Y261" s="1"/>
  <c r="Y312"/>
  <c r="Y260"/>
  <c r="R22"/>
  <c r="R11" s="1"/>
  <c r="Y274"/>
  <c r="V9"/>
  <c r="T10" i="3"/>
  <c r="P11" i="4"/>
  <c r="M10" i="1"/>
  <c r="T10" s="1"/>
  <c r="T20"/>
  <c r="U20"/>
  <c r="M9" i="4"/>
  <c r="W259" l="1"/>
  <c r="W20" s="1"/>
  <c r="W9" s="1"/>
  <c r="Y9" s="1"/>
  <c r="V22"/>
  <c r="Y22" s="1"/>
  <c r="Y259" l="1"/>
  <c r="V11"/>
  <c r="Y11" s="1"/>
  <c r="Y20" l="1"/>
</calcChain>
</file>

<file path=xl/sharedStrings.xml><?xml version="1.0" encoding="utf-8"?>
<sst xmlns="http://schemas.openxmlformats.org/spreadsheetml/2006/main" count="11135" uniqueCount="495">
  <si>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</si>
  <si>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</si>
  <si>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</si>
  <si>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</si>
  <si>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</si>
  <si>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</si>
  <si>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</si>
  <si>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 xml:space="preserve"> - из краевого бюджета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</si>
  <si>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</si>
  <si>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</si>
  <si>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</si>
  <si>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1.</t>
  </si>
  <si>
    <t>1.1.</t>
  </si>
  <si>
    <t>Единица измерения показателя</t>
  </si>
  <si>
    <t>1.1.1.</t>
  </si>
  <si>
    <t>1.1.2.</t>
  </si>
  <si>
    <t>2.</t>
  </si>
  <si>
    <t>2.1.</t>
  </si>
  <si>
    <t>2.1.1.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</si>
  <si>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</si>
  <si>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</si>
  <si>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</si>
  <si>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</si>
  <si>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</si>
  <si>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</si>
  <si>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Приложение 1</t>
  </si>
  <si>
    <t>Коэффициент значимости</t>
  </si>
  <si>
    <t>финансирование за счет краевого бюджета, тыс.рублей</t>
  </si>
  <si>
    <t>кроме того, финансирование из других источников:</t>
  </si>
  <si>
    <t>%</t>
  </si>
  <si>
    <t>А/Б*100,                                 где А- количество населения, удовлетворенного качеством услуг в сфере культуры;                       Б-общая численность населения</t>
  </si>
  <si>
    <t>2014-2020 годы</t>
  </si>
  <si>
    <t>А/Б*100,                                 где А- средняя заработная плата работников учреждений культуры;                       Б-средняя заработная плата в Забайкальском крае</t>
  </si>
  <si>
    <t>Подпрограмма "Обеспечение многообразия услуг организаций культуры"</t>
  </si>
  <si>
    <t>Министерство культуры Забайкальского края</t>
  </si>
  <si>
    <t>Основное мероприятие "Организация деятельности музеев Забайкальского края"</t>
  </si>
  <si>
    <t>2014-2020</t>
  </si>
  <si>
    <t>Общее количество потребителей государственной услуги "Обеспечение оптимальных условий для сохранения, изучения и публичного представления культурных ценностей, хранящихся в государственных музеях"</t>
  </si>
  <si>
    <t>чел.</t>
  </si>
  <si>
    <t>Абсолютное значение</t>
  </si>
  <si>
    <t>Основное мероприятие "Организация библиотечного обслуживания в Забайкальском крае"</t>
  </si>
  <si>
    <t>1.1.3.</t>
  </si>
  <si>
    <t>1.1.4.</t>
  </si>
  <si>
    <t>Основное мероприятие "Организация кинообслуживания на территории Забайкальского края"</t>
  </si>
  <si>
    <t>Общее количество потребителей государственной услуги "Обеспечение кинообслуживания населения"</t>
  </si>
  <si>
    <t>1.1.5.</t>
  </si>
  <si>
    <t>Основное мероприятие "Организация деятельности театров, филаромонии и концертных организаций на территории Забайкальского края"</t>
  </si>
  <si>
    <t>1.1.6.</t>
  </si>
  <si>
    <t>Основное мероприятие "Развитие системы образования в сфере культуры"</t>
  </si>
  <si>
    <t>1.1.7.</t>
  </si>
  <si>
    <t>Подпрограмма "Обеспечение сохранности историко-культурного наследия Забайкальского края"</t>
  </si>
  <si>
    <t>А/Б*100,                                 где А- количество объектов культурного наследия, находящихся в удовлетворительном состоянии;                       Б-общее количество объектов культурного наследия</t>
  </si>
  <si>
    <t>Основное мероприятие "Сохранение объектов культурного наследия"</t>
  </si>
  <si>
    <t>ед.</t>
  </si>
  <si>
    <t>Исторические справки</t>
  </si>
  <si>
    <t>Обоснование предметов охраны</t>
  </si>
  <si>
    <t>Описание границ территории</t>
  </si>
  <si>
    <t>Подготовка учетных карт</t>
  </si>
  <si>
    <t>Мониторинг объектов</t>
  </si>
  <si>
    <t>2.1.2.</t>
  </si>
  <si>
    <t>Основное мероприятие "Сохранение нематериального культурного наследия народов Восточного Забайкалья"</t>
  </si>
  <si>
    <t>3.</t>
  </si>
  <si>
    <t>3.1.</t>
  </si>
  <si>
    <t>А/Б*100,                                 где А- количество специалистов отрасли, прошедших профессионаьнуюподготовку,переподготовку и повышение квалификации;                       Б-общий объем специалистов</t>
  </si>
  <si>
    <t>3.1.1.</t>
  </si>
  <si>
    <t>Основное мероприятие "Создание условий для сохранения культурного потенциала прочих учреждений, подведомственных Министерству культуры Забайкальского края"</t>
  </si>
  <si>
    <t>Общее количество потребителей государственной усуги "Формирование общественного мнения, пропаганда культуры и искусства средствами печатных изданий"</t>
  </si>
  <si>
    <t>3.1.3.</t>
  </si>
  <si>
    <t>посещений на одного жителя в год</t>
  </si>
  <si>
    <t>Основное мероприятие "Содействие деятельности культурно-досуговых учреждений на территории Забайкальского края"</t>
  </si>
  <si>
    <t>1.1.8</t>
  </si>
  <si>
    <t>Обеспечивающая подпрограмма</t>
  </si>
  <si>
    <t>0040804</t>
  </si>
  <si>
    <t>5222101</t>
  </si>
  <si>
    <t>612</t>
  </si>
  <si>
    <t>0040801</t>
  </si>
  <si>
    <t>4419900</t>
  </si>
  <si>
    <t>611</t>
  </si>
  <si>
    <t>4429900</t>
  </si>
  <si>
    <t>5222102</t>
  </si>
  <si>
    <t>521</t>
  </si>
  <si>
    <t>0040802</t>
  </si>
  <si>
    <t>4508500</t>
  </si>
  <si>
    <t>4439900</t>
  </si>
  <si>
    <t>621</t>
  </si>
  <si>
    <t>0040704</t>
  </si>
  <si>
    <t>4279900</t>
  </si>
  <si>
    <t>5222103</t>
  </si>
  <si>
    <t>4409900</t>
  </si>
  <si>
    <t>0020400</t>
  </si>
  <si>
    <t>120</t>
  </si>
  <si>
    <t>0015950</t>
  </si>
  <si>
    <t>240</t>
  </si>
  <si>
    <t>0040113</t>
  </si>
  <si>
    <t>0920300</t>
  </si>
  <si>
    <t>3.1.2.</t>
  </si>
  <si>
    <t>А/Б*100,                                 где А- количество музеев, имеющих сайт в информационно-телекоммуникационной сети «Интернет»;                       Б- общее количество музеев Забайкальского края</t>
  </si>
  <si>
    <t>А/Б*100,                                 где А- доли театров, имеющих сайт в информационно-телекоммуникационной сети «Интернет»;                       Б- общее количество театров Забайкальского края</t>
  </si>
  <si>
    <t>А/Б*100,                                 где А-  численность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(профессии);                       Б- общая численность выпусников</t>
  </si>
  <si>
    <t>А/Б*100,                                 где А-  численность детей, охваченных образовательными программами дополнительного образования детей в сфере культуры;                       Б- общая численностьдетей и молодежи 7-16 лет</t>
  </si>
  <si>
    <t>А/Б*100,                                 где А-  численность детей, привлекаемых к участию в творческих мероприятиях;                       Б- общая численностьдетей</t>
  </si>
  <si>
    <t>Целевой показатель "Увеличение доли объектов культурного наследия, информация о        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Федерации, в общем количестве объектов культурного наследия федерального и регионального значения Забайкальского края"</t>
  </si>
  <si>
    <t xml:space="preserve"> Общее количество потребителей государственной услуги "Организация и методическое сопровождение культурно-досуговой деятельности, деятельности организаций дополнительного образования детей.
Сохранение и развитие самобытности культурных и национальных традиций"</t>
  </si>
  <si>
    <t xml:space="preserve"> Общее количество потребителей государственной работы "Сохранение, использование и популяризация объектов культурного наследия"</t>
  </si>
  <si>
    <t>Общее количество потребителей государственной услуги "Создание условий для сохранения, развития и осуществления театральной, концертной и филармонической деятельности"</t>
  </si>
  <si>
    <t>Общее количество потребителей государственной услуги "Обеспечение библиотечного обслуживания населения"</t>
  </si>
  <si>
    <t>Цель: Повышение качества и уровня жизни населения на основе сбалансированности развития отрасли культуры Забайкальского края</t>
  </si>
  <si>
    <t>А/Б*100,                                 где А- количество объектов культурного наследия, информация о        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Федерации;                       Б-общий объем объектов культурного наследия федерального и регионального значения Забайкальского края</t>
  </si>
  <si>
    <t>Задача "Создание условий для повышения качества и разнообразия услуг, предоставляемых в сфере культуры и искусства, удовлетворения потребностей в развитии и реализации культурного и духовного потенциала жителей Забайкальского края"</t>
  </si>
  <si>
    <t>Задача "Создание условий для сохранения культурного наследия и этнокультурного развития народов в Забайкальском крае"</t>
  </si>
  <si>
    <t>Задача "Создание организационных условий для реализации государственной программы Забайкальского края «Развитие культуры в Забайкальском крае (2014 –2020 годы)»"</t>
  </si>
  <si>
    <t>(Б-А)/А*100,                                 где Б- количество фольклорных и этнографических фондов на электронны ностителях в отчетном году;                       А- количество фольклорных и этнографических фондов на электронных носителях в предыдущем году</t>
  </si>
  <si>
    <t>А/Б*100,                                 где А- количество представленных (во всех формах) зрителю музейных предметов;                       Б- общее количество музейных предметов основного фонда</t>
  </si>
  <si>
    <t>(Б-А)/А*100,                                 где А- количество библиографических записей в сводном электронном каталоге библиотек России в предшествующем году;                       Б- библиографических записей в сводном электронном каталоге библиотек России в отчетном году</t>
  </si>
  <si>
    <t>А/Б*100,                                 где А- количество публичных общедоступных библиотек, подключенных к информационно-телекоммуникационной сети «Интернет»;                       Б- общее количество библиотек Забайкальского края</t>
  </si>
  <si>
    <t>(Б-А)/А*100,                                 где А- количество посещений театрально-концертных мероприятий в предшествующем году;                       Б- посещений театрально-концертных мероприятий в отчетном году</t>
  </si>
  <si>
    <t>(Б-А)/А*100,                                 где А- количество участников в культурно-досуговых мероприятиях  предшествующего года;                       Б-количество участников в культурно-досуговых мероприятиях отчетного года</t>
  </si>
  <si>
    <t>Целевой показатель  "Доля населения Забайкальского края, удовлетворенного качеством услуг в сфере культуры"</t>
  </si>
  <si>
    <t>Целевой показатель  "Соотношение средней заработной  платы  работников  учреждений  культуры, повышение  оплаты  труда   которых   предусмотрено   Указом   Президента Российской Федерации от 07.05.2012 N 597 "О мероприятиях  по  реализации государственной социальной  политики",  и  средней  заработной  платы  в Забайкальском крае"</t>
  </si>
  <si>
    <t>Целевой показатель  "Увеличение численности участников культурно-досуговых мероприятий ( по сравнению с предыдущим годом)"</t>
  </si>
  <si>
    <t>Целевой показатель  "Количество аттестованных специалистов учреждений культуры Забайкальского края с последующим их переводом на эффективный контракт"</t>
  </si>
  <si>
    <t>Целевой показатель  "Увеличение доли представленных (во всех формах) зрителю музейных предметов в общем количестве музейных предметов основного фонда"</t>
  </si>
  <si>
    <t>Целевой показатель  "Увеличение посещаемости музейных учреждений"</t>
  </si>
  <si>
    <t>Целевой показатель  "Увеличение доли музеев, имеющих сайт в информационно-телекоммуникационной сети «Интернет», в общем количестве музеев Забайкальского края"</t>
  </si>
  <si>
    <t>Целевой показатель  "Увеличение объема передвижного фонда государственных музеев   Забайкальского края для экспонирования в муниципальных образованиях                                     Забайкальского края"</t>
  </si>
  <si>
    <t>Целевой показатель  "Увеличение количества библиографических записей в сводном электронном каталоге библиотек России (по сравнению с предыдущим годом)"</t>
  </si>
  <si>
    <t>Целевой показатель  "Увеличение доли публичных общедоступных библиотек, подключенных к информационно-телекоммуникационной сети «Интернет», в общем количестве библиотек Забайкальского края"</t>
  </si>
  <si>
    <t>Целевой показатель   "Увеличение количества посещений театрально-концертных мероприятий (по сравнению с предыдущим годом)"</t>
  </si>
  <si>
    <t>Целевой показатель   "Увеличение доли театров, имеющих сайт в информационно-телекоммуникационной сети «Интернет», в общем количестве театров  Забайкальского края"</t>
  </si>
  <si>
    <t>Целевой показатель  "Удельный вес численности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(профессии), в общей численности"</t>
  </si>
  <si>
    <t>Целевой показатель   "Увеличение доли детей, охваченных образовательными программами дополнительного образования детей в сфере культуры, в общей численности детей и молодежи 7-16 лет"</t>
  </si>
  <si>
    <t>Целевой показатель   "Количество аттестованных преподавателей образовательных организаций сферы культуры Забайкальского края с последующим их переводом на эффективный контракт"</t>
  </si>
  <si>
    <t>Целевой показатель   "Увеличение доли детей, привлекаемых к участию в творческих мероприятиях, в общем числе детей"</t>
  </si>
  <si>
    <t>Целевой показатель  "Увеличение доли объектов культурного наследия, находящихся в удовлетворительном состоянии, в общем количестве объектов культурного наследия федерального и регионального значения Забайкальского края"</t>
  </si>
  <si>
    <t>Целевой показатель  "Увеличение фольклорных и этнографических фондов на электронных носителях"</t>
  </si>
  <si>
    <t>Целевой показатель  "Количество специалистов, прошедших профессиональную подготовку, переподготовку и повышение квалификации"</t>
  </si>
  <si>
    <t>Основные мероприятия, мероприятия, показатели  и объемы финансирования государственной программы "Развитие культуры в Забайкальском крае (2014 –2020 годы)"</t>
  </si>
  <si>
    <t>Основное мероприятие "Поддержка учреждений культуры, работающих с детьми"</t>
  </si>
  <si>
    <t>Задача "Реставрация и восстановление историко-культурного и архитектурно-градостроительного наследия исторически населенных мест Забайкалья"</t>
  </si>
  <si>
    <t>4.</t>
  </si>
  <si>
    <t>4.1.1.</t>
  </si>
  <si>
    <t>Основное мероприятие "Возрождение исторического города Нерчинска "</t>
  </si>
  <si>
    <t>4.1.</t>
  </si>
  <si>
    <t>Подпрограмма "Возрождение исторических населенных мест Забайкалья"</t>
  </si>
  <si>
    <t>Целевой показатель "Количество предоставляемых дополнительных услуг учреждениями культуры"</t>
  </si>
  <si>
    <t>Основное мероприятие "Обеспечение деятельности Министерства культуры Забайкальского края "</t>
  </si>
  <si>
    <t>Количество юридических лиц - потребителей государственной усуги "Формирование общественного мнения, пропаганда культуры и искусства средствами печатных изданий"</t>
  </si>
  <si>
    <t>Общее количество потребителей государственной услуги "Образовательные услуги в сфере среднего профессионального образования отрасли культуры Забайкальского края."</t>
  </si>
  <si>
    <t>Основное мероприятие "Ремонт, реконструкция зданий учреждений культуры"</t>
  </si>
  <si>
    <t>Основное мероприятие "Профессиональная подготовка и повышение квалификации работников и руководителей в сфере культуры"</t>
  </si>
  <si>
    <t>Целевой показатель " «Степень достижения установленных значений целевых показателей государственной программы и входящих в нее подпрограмм с учетом фактического финансирования мероприятий программы за счет средств субъекта в полном объеме»</t>
  </si>
  <si>
    <t>А/Б*100,                                 где А- количество целевых показателей государственной программы "Развитие культуры в Забайкальском крае (2014-2020 годы)", которые выполнены на 100 %;                       Б-общее количество целевых показателей государственной программы "Развитие культуры в Забайкальском крае (2014-2020 годы)"</t>
  </si>
  <si>
    <t>Целевой показатель "Количество объектов зданий учреждений культуры, в которых проведен ремонт, реконструкция"</t>
  </si>
  <si>
    <t>850</t>
  </si>
  <si>
    <t>Целевой показатель  "Уменьшение доли объектов культурного наследия, состояние которых является неудовлетворительным, в общем количестве объектов культурного наследия, расположенных в г. Нерчинске"</t>
  </si>
  <si>
    <t>Целевой показатель  "Увеличение количества объектов культурного наследия федерального и регионального значения, по которым разрабатывается проектно-сметная документация и проводятся работы по сохранению объектов культурного наследия"</t>
  </si>
  <si>
    <t>А/Б*100,                                 где А-  количество объектов культурного наследия, состояние которых является неудовлетворительным;                       Б-общее количество объектов культурного наследия</t>
  </si>
  <si>
    <t>Целевой показатель "Количество муниципальных образований, получивших субсидии на ремонт, модернизацию и материально-техническое обеспечение муниципальных учреждений культуры"</t>
  </si>
  <si>
    <t>0041006</t>
  </si>
  <si>
    <t>5140100</t>
  </si>
  <si>
    <t>610</t>
  </si>
  <si>
    <t>4.1.2.</t>
  </si>
  <si>
    <t>4.1.3.</t>
  </si>
  <si>
    <t>Количество юридических лиц - потребителей государственной услуги "Формирование общественного мнения, пропаганда культуры и искусства средствами печатных изданий"</t>
  </si>
  <si>
    <t>Задача "Реставрация и восстановление историко-культурного наследия населенных мест Забайкалья и формирование механизма вовлечения объектов культурного наследия в хозяйственный оборот, эффективное использование объектов культуры и объектов культурного наследия в развитии туристического потенциала"</t>
  </si>
  <si>
    <t xml:space="preserve">Приложение </t>
  </si>
  <si>
    <t>Целевой показатель  "Повышение уровня удовлетворенности граждан Российской Федерации качеством предоставления государственных и муниципальных услуг в сфере культуры"</t>
  </si>
  <si>
    <t>А/Б*100,                                 где А- количество граждан, удовлетворенных качеством услуг в сфере культуры;                       Б-общая численность населения</t>
  </si>
  <si>
    <t>Основное мероприятие "Учебно-методическая деятельность, сохранение нематериального культурного наследия народов Забайкалья, сохранение культурного потенциала прочих учреждений культуры, подведомственных Министерству культуры Забайкальского края"</t>
  </si>
  <si>
    <t>622</t>
  </si>
  <si>
    <t>Целевой показатель  "Количество киносеансов"</t>
  </si>
  <si>
    <t>сеансы</t>
  </si>
  <si>
    <t>15 1 01 12441</t>
  </si>
  <si>
    <t>15 1 02 12442</t>
  </si>
  <si>
    <t>15 1 03 12443</t>
  </si>
  <si>
    <t>15 1 04 12450</t>
  </si>
  <si>
    <t>15 1 05 12427</t>
  </si>
  <si>
    <t>15 2 02 12444</t>
  </si>
  <si>
    <t>15 4 01 29400</t>
  </si>
  <si>
    <t>15 4 01 59502</t>
  </si>
  <si>
    <t>Составление исторических справок</t>
  </si>
  <si>
    <t>520</t>
  </si>
  <si>
    <t xml:space="preserve">Основное мероприятие "Строительство, ремонт, реконструкция зданий учреждений культуры" </t>
  </si>
  <si>
    <t>Основное мероприятие "Поддержка учреждений культуры, непосредственно работающих с детьми"</t>
  </si>
  <si>
    <t>Основное мероприятие "Организация деятельности театров, филармонии и концертных организаций на территории Забайкальского края"</t>
  </si>
  <si>
    <t>15 4 01 49300</t>
  </si>
  <si>
    <t>тыс. чел.</t>
  </si>
  <si>
    <t>2.1.3.</t>
  </si>
  <si>
    <t>Основное мероприятие "Обеспечение хранения, учета и использования документов Архивного фонда Российской Федерации и других архивных документов"</t>
  </si>
  <si>
    <t>70</t>
  </si>
  <si>
    <t>75</t>
  </si>
  <si>
    <t>80</t>
  </si>
  <si>
    <t>90</t>
  </si>
  <si>
    <t>68</t>
  </si>
  <si>
    <t>76</t>
  </si>
  <si>
    <t>82</t>
  </si>
  <si>
    <t>Целевой показатель "Доля заголовков дел, переведенных в  электронный вид и доступных в режиме онлайн "</t>
  </si>
  <si>
    <t>20</t>
  </si>
  <si>
    <t>25</t>
  </si>
  <si>
    <t>30</t>
  </si>
  <si>
    <t>35</t>
  </si>
  <si>
    <t>40</t>
  </si>
  <si>
    <t>1.1.9</t>
  </si>
  <si>
    <t>15 1 01 50140</t>
  </si>
  <si>
    <t>15 1 01 R0140</t>
  </si>
  <si>
    <t>15 1 02 50140</t>
  </si>
  <si>
    <t>15 1 02 51440</t>
  </si>
  <si>
    <t>540</t>
  </si>
  <si>
    <t>15 1 02 51460</t>
  </si>
  <si>
    <t>15 1 02 56100</t>
  </si>
  <si>
    <t>15 1 05 50140</t>
  </si>
  <si>
    <t>15 1 05 R0140</t>
  </si>
  <si>
    <t>15 1 08 R1120</t>
  </si>
  <si>
    <t>15 1 08 12443</t>
  </si>
  <si>
    <t>110</t>
  </si>
  <si>
    <t>Целевой показатель "Количество муниципальных образований, получивших субсидии на ремонт, модернизацию,  улучшение материально-технического обеспечения, для поощрения муниципальных учреждений культуры и их работников"</t>
  </si>
  <si>
    <t>финансирование за счет краевого бюджета</t>
  </si>
  <si>
    <t>15 1 08 04102</t>
  </si>
  <si>
    <t>830</t>
  </si>
  <si>
    <t>Целевой показатель "Доля средств, направленных социально ориентированным некоммерческим организациям из средств регионального бюджета, в общем объеме бюджетного финансирования по ведомству "Культура"</t>
  </si>
  <si>
    <t>15 1 06 R5580</t>
  </si>
  <si>
    <t>15 1 03 R5580</t>
  </si>
  <si>
    <t xml:space="preserve">Целевой показатель "Количество посещений библиотек (на 1 жителя в год)" </t>
  </si>
  <si>
    <t>Целевой показатель "Количество посещений организаций культуры по отношению к  уровню 2010 года"</t>
  </si>
  <si>
    <t>15 1 08 74104</t>
  </si>
  <si>
    <t>15 2 03 19907</t>
  </si>
  <si>
    <t>2012-2013 годы</t>
  </si>
  <si>
    <t>Целевой показатель "Доля включенных в систему автоматизированного  государственного учета: фондов и описей "</t>
  </si>
  <si>
    <t>Целевой показатель "Увеличение количества площадок,  предоставленных социально ориентированным некоммерческим организациям для проведения выставок, различных мероприятий"</t>
  </si>
  <si>
    <t>Целевой показатель "Увеличение количества совместных мероприятий с социально ориентированными некоммерческими организациями"</t>
  </si>
  <si>
    <t xml:space="preserve">Основное мероприятие "Мероприятия по обеспечению поэтапного доступа социально ориентированных некоммерческих организаций, осуществляющих деятельность в социальной сфере,  к бюджетным средствам, выделяемым на предоставление социальных услуг населению" </t>
  </si>
  <si>
    <t>15 1 03 R5170</t>
  </si>
  <si>
    <t>831</t>
  </si>
  <si>
    <t>15 1 05 R5190</t>
  </si>
  <si>
    <t>15 1 03 R4660</t>
  </si>
  <si>
    <t>15 1 06 R5190</t>
  </si>
  <si>
    <t>Целевой показатель  "Прирост выставочных проектов (к показателю 2012 года)"</t>
  </si>
  <si>
    <t>Целевой показатель   "Количество посещений организаций культуры (профессиональных театров) по отношению к уровню 2010 года"</t>
  </si>
  <si>
    <t>3,62</t>
  </si>
  <si>
    <t>3,63</t>
  </si>
  <si>
    <t>3,65</t>
  </si>
  <si>
    <t>3,7</t>
  </si>
  <si>
    <t>3,85</t>
  </si>
  <si>
    <t>3,9</t>
  </si>
  <si>
    <t>109,0</t>
  </si>
  <si>
    <t>Целевой показатель "Количество мероприятий, направленных на организацию и методическое сопровождение культурно-досуговой деятельности, деятельности организаций дополнительного образования детей.
Сохранение и развитие самобытности культурных и национальных традиций"</t>
  </si>
  <si>
    <t>15 1 08 56130</t>
  </si>
  <si>
    <t>632</t>
  </si>
  <si>
    <t>15 1 02 R5190</t>
  </si>
  <si>
    <t>Государственная служба по охране объектов культурного наследия Забайкальского края</t>
  </si>
  <si>
    <t>Целевой показатель "Количество объектов зданий учреждений культуры, введенных в эксплуатацию в текущем году"</t>
  </si>
  <si>
    <t>410</t>
  </si>
  <si>
    <t>2014-2018 годы</t>
  </si>
  <si>
    <t>15 1 06 R4670</t>
  </si>
  <si>
    <t>Задача "Создание организационных условий для реализации государственной программы"</t>
  </si>
  <si>
    <t>85</t>
  </si>
  <si>
    <t>95</t>
  </si>
  <si>
    <t>100</t>
  </si>
  <si>
    <t>45</t>
  </si>
  <si>
    <t>50</t>
  </si>
  <si>
    <t>Целевой показатель "Количество предоставляемых учреждениями культуры дополнительных услуг "</t>
  </si>
  <si>
    <t>Целевой показатель "Доля зданий учреждений культурно-досугового типа в сельской местности, находящихся в неудовлетворительном состоянии, от общего количества зданий учреждений культурно-досугового типа в сельской местности "</t>
  </si>
  <si>
    <t>Целевой показатель  "Удельный вес численности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(профессии), в общей численности выпускников"</t>
  </si>
  <si>
    <t xml:space="preserve"> </t>
  </si>
  <si>
    <t>Основные мероприятия, мероприятия, показатели  и объемы финансирования государственной программы "Развитие культуры в Забайкальском крае"</t>
  </si>
  <si>
    <t>15 2 01 19440</t>
  </si>
  <si>
    <t>2016-2021 годы</t>
  </si>
  <si>
    <t>Главный раздел, подраз-дел</t>
  </si>
  <si>
    <t>1.1.10</t>
  </si>
  <si>
    <t xml:space="preserve">Основное мероприятие "Организация деятельности многоцелевых центров с преобладанием культурного обслуживания" </t>
  </si>
  <si>
    <t>Департамент государственного имущества и земельных отношений Забайкальского края</t>
  </si>
  <si>
    <t>15 1 10 12445</t>
  </si>
  <si>
    <t>Целевой показатель "Общее количество потребителей услуг многоцелевых центров"</t>
  </si>
  <si>
    <t>1.1.11</t>
  </si>
  <si>
    <t>1.1.12</t>
  </si>
  <si>
    <t>1.1.13</t>
  </si>
  <si>
    <t>151А155190</t>
  </si>
  <si>
    <t>15 2 03 12907</t>
  </si>
  <si>
    <t>млн. обращений</t>
  </si>
  <si>
    <t>15 1 08 R1110</t>
  </si>
  <si>
    <t>151А104102</t>
  </si>
  <si>
    <t>15 1 А2 02631</t>
  </si>
  <si>
    <t>151А112442</t>
  </si>
  <si>
    <t>151А212443</t>
  </si>
  <si>
    <t>151А212444</t>
  </si>
  <si>
    <t>151А312443</t>
  </si>
  <si>
    <t>15 1 09 02631</t>
  </si>
  <si>
    <t>1.1.11.1</t>
  </si>
  <si>
    <t>Мероприятие "Реновация региональных и муниципальных учреждений культуры"</t>
  </si>
  <si>
    <t>1.1.11.2</t>
  </si>
  <si>
    <t>1.1.11.3</t>
  </si>
  <si>
    <t>1.1.11.4</t>
  </si>
  <si>
    <t>Мероприятие "Обеспечение организаций культуры передвижными многофункциональными культурными центрами (автоклубами)"</t>
  </si>
  <si>
    <t>1.1.11.5</t>
  </si>
  <si>
    <t>Мероприятие "Создание модельных муниципальных библиотек"</t>
  </si>
  <si>
    <t>1.1.12.1</t>
  </si>
  <si>
    <t>Мероприятие "Проведение фестивалей детского творчества всех жанров"</t>
  </si>
  <si>
    <t>1.1.12.2</t>
  </si>
  <si>
    <t>Мероприятие "Повышение квалификации творческих и управленческих кадров в сфере культуры"</t>
  </si>
  <si>
    <t>1.1.13.1</t>
  </si>
  <si>
    <t>Целевой показатель  "Количество фестивалей детского творчества всех жанров"</t>
  </si>
  <si>
    <t>Мероприятие "Создание (реконструкция) и капитальный ремонт культурно-досуговых учреждений в сельской местности"</t>
  </si>
  <si>
    <t>Мероприятие "Создание виртуальных концертных залов"</t>
  </si>
  <si>
    <t xml:space="preserve">Целевой показатель  "Количество специалистов, прошедших повышение квалификации на базе Центров непрерывного образования и повышения квалификации  творческих и управленческих кадров в сфере культуры" </t>
  </si>
  <si>
    <t>Задача "Создание условий для сохранения этнокультурного развития народов в Забайкальском крае"</t>
  </si>
  <si>
    <t>Цель: Обеспечение максимальной доступности к культурным благам, что позволит гражданам как воспринимать культурные ценности, так и участвовать в их создании. Повышение качества и уровня жизни населения на основе сбалансированного развития отрасли культуры Забайкальского края</t>
  </si>
  <si>
    <t>1.1.8.1</t>
  </si>
  <si>
    <t>- из федерального бюджета</t>
  </si>
  <si>
    <t>- из местных бюджетов</t>
  </si>
  <si>
    <t>тыс. рублей</t>
  </si>
  <si>
    <t>16 1 03 R5580</t>
  </si>
  <si>
    <t>15 1 08 Ц5055</t>
  </si>
  <si>
    <t>15 1 08 55055</t>
  </si>
  <si>
    <t>4,2</t>
  </si>
  <si>
    <t>4,3</t>
  </si>
  <si>
    <t>4,5</t>
  </si>
  <si>
    <t>117,0</t>
  </si>
  <si>
    <t>Министерство строительства, дорожного хозяйства и транспорта Забайкальского края</t>
  </si>
  <si>
    <t>0804</t>
  </si>
  <si>
    <t>0801</t>
  </si>
  <si>
    <t>1006</t>
  </si>
  <si>
    <t>0802</t>
  </si>
  <si>
    <t>0704</t>
  </si>
  <si>
    <t>0702</t>
  </si>
  <si>
    <t>0703</t>
  </si>
  <si>
    <t>0113</t>
  </si>
  <si>
    <t>Целевой показатель  "Увеличение  к 2024 году на 16 % числа посещений организаций культуры"</t>
  </si>
  <si>
    <t>1.1.11.6</t>
  </si>
  <si>
    <t>114</t>
  </si>
  <si>
    <t>115</t>
  </si>
  <si>
    <t>116</t>
  </si>
  <si>
    <t>X</t>
  </si>
  <si>
    <t>0803</t>
  </si>
  <si>
    <t>16 1 04 12450</t>
  </si>
  <si>
    <t>Основное мероприятие "Региональный проект "Создание условий для реализации творческого потенциала нации ("Творческие люди") (Забайкальский край)"</t>
  </si>
  <si>
    <t>Основное мероприятие "Региональный проект "Обеспечение качественно нового уровня развития инфраструктуры культуры ("Культурная среда") (Забайкальский край)"</t>
  </si>
  <si>
    <t>Основное мероприятие "Региональный проект "Цифровизация услуг и формирование информационного пространства в сфере культуры ("Цифровая культура") (Забайкальский край)"</t>
  </si>
  <si>
    <t>15 1 08 Ц505М</t>
  </si>
  <si>
    <t>15 1 08 5505М</t>
  </si>
  <si>
    <t>человек</t>
  </si>
  <si>
    <t>тыс. единиц</t>
  </si>
  <si>
    <t>единиц</t>
  </si>
  <si>
    <t>151А354530</t>
  </si>
  <si>
    <t>630</t>
  </si>
  <si>
    <t>151A154540</t>
  </si>
  <si>
    <t>Целевой показатель «Количество созданных объектов зданий учреждений культуры»</t>
  </si>
  <si>
    <t>Целевой показатель   "Количество посещений детских и кукольных театров (по отношению к 2010 году)"</t>
  </si>
  <si>
    <t>1.1.5.1</t>
  </si>
  <si>
    <t>15 1 05 R3060</t>
  </si>
  <si>
    <t>633</t>
  </si>
  <si>
    <t>15 1 08 04122</t>
  </si>
  <si>
    <t>1.1.11.7</t>
  </si>
  <si>
    <t>151А255190</t>
  </si>
  <si>
    <t>1.1.12.3</t>
  </si>
  <si>
    <t xml:space="preserve">Целевой показатель  "Количество поддержанных творческих инициатив и проектов" </t>
  </si>
  <si>
    <t>1.1.12.4</t>
  </si>
  <si>
    <t>Администрация Агинского Бурятского округа</t>
  </si>
  <si>
    <t xml:space="preserve">Целевой показатель  "Количество созданных (реконструированных) и капитально отремонтированных объектов организаций культуры" </t>
  </si>
  <si>
    <t xml:space="preserve">Целевой показатель  "Количество организаций культуры, получивших современное оборудование" </t>
  </si>
  <si>
    <t xml:space="preserve">Целевой показатель  "Количество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культуры" </t>
  </si>
  <si>
    <t>15 1 08 Ц5050</t>
  </si>
  <si>
    <t>15 1 08 55050</t>
  </si>
  <si>
    <t>15 2 02 12447</t>
  </si>
  <si>
    <t>Целевой показатель "Средняя численность участников клубных формирований в расчете на одну тыс. человек (в населенных пунктах с числом жителей до 50 тыс. человек)"</t>
  </si>
  <si>
    <t xml:space="preserve">Целевой показатель  "Количество построенных (реконструированных) и (или) капитально отремонтированных культурно-досуговых учреждений в сельской местности" </t>
  </si>
  <si>
    <t>Целевой показатель "Количество приобретенных передвижных многофункциональных культурных центров (автоклубов) для обслуживания сельского населения субъектов Российской Федерации"</t>
  </si>
  <si>
    <t xml:space="preserve">Целевой показатель  "Количество реконструированных и (или) капитально отремонтированных региональных и муниципальных детских школ искусств по видам искусств" </t>
  </si>
  <si>
    <t xml:space="preserve">Целевой показатель  "Количество лучших работников сельских учреждений культуры, которым оказана государственная поддержка в виде денежного поощрения" </t>
  </si>
  <si>
    <t xml:space="preserve">Целевой показатель  "Количество лучших сельских учреждений культуры, которым оказана государственная поддержка в виде денежного поощрения" </t>
  </si>
  <si>
    <t>________________________________________".</t>
  </si>
  <si>
    <t>1.1.5.2</t>
  </si>
  <si>
    <t>1.1.5.3</t>
  </si>
  <si>
    <t>15 1 05 56340</t>
  </si>
  <si>
    <t>Целевой показатель "Доля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организаций, в общем количестве запланированных таких выплат"</t>
  </si>
  <si>
    <t>15 1 05 12340</t>
  </si>
  <si>
    <t>15 1 03 R517F</t>
  </si>
  <si>
    <t>512</t>
  </si>
  <si>
    <t>А/Б*100, где А-  количество объектов культурного наследия, состояние которых является неудовлетворительным;  Б - общее количество объектов культурного наследия</t>
  </si>
  <si>
    <t>Мероприятие "Государственная поддержка лучших работников сельских учреждений культуры"</t>
  </si>
  <si>
    <t>Мероприятие "Государственная поддержка лучших сельских учреждений культуры"</t>
  </si>
  <si>
    <t>151A15454F</t>
  </si>
  <si>
    <t>15 1 02 R519F</t>
  </si>
  <si>
    <t>Целевой показатель "Доля собственного контента в телевизионном эфире"</t>
  </si>
  <si>
    <t>млн. ед.</t>
  </si>
  <si>
    <t xml:space="preserve">Целевой показатель  "Число посещений цифровых ресурсов" </t>
  </si>
  <si>
    <t>Мероприятие "Запуск портала "Культура75", формирование перечня региональных и муниципальных базовых цифровых информационных ресурсов о культуре"</t>
  </si>
  <si>
    <t>Мероприятие "Создание современных кинозалов в муниципальных районах Забайкальского края"</t>
  </si>
  <si>
    <t>Мероприятие "Внедрение электронных билетов в государственных учреждениях культуры"</t>
  </si>
  <si>
    <t>1.1.14.1</t>
  </si>
  <si>
    <t>1.1.14.</t>
  </si>
  <si>
    <t>Целевой показатель  "Увеличение к 2030 году в 3 раза числа посещений культурных мероприятий к уровню 2019 года"</t>
  </si>
  <si>
    <t>2018-2020 годы</t>
  </si>
  <si>
    <t>млн. посещений</t>
  </si>
  <si>
    <t>1.1.14.2</t>
  </si>
  <si>
    <t>1.1.14.3</t>
  </si>
  <si>
    <t>1.1.14.4</t>
  </si>
  <si>
    <t xml:space="preserve"> ед.</t>
  </si>
  <si>
    <t xml:space="preserve">Целевой показатель  "Количество созданных современных кинозалов в малых и средних городах" </t>
  </si>
  <si>
    <t>15 1 05 53630</t>
  </si>
  <si>
    <t>15 1 05 R3530</t>
  </si>
  <si>
    <t>15 1 А155190</t>
  </si>
  <si>
    <t>15 1 A154540</t>
  </si>
  <si>
    <t>15 1 А104102</t>
  </si>
  <si>
    <t>15 1 А112442</t>
  </si>
  <si>
    <t>15 1 A15454F</t>
  </si>
  <si>
    <t>1 51 А155190</t>
  </si>
  <si>
    <t>1.1.11.8</t>
  </si>
  <si>
    <t>Мероприятие "Развитие сети учреждений культурно-досугового типа"</t>
  </si>
  <si>
    <t>15 1 А155130</t>
  </si>
  <si>
    <t>1.1.11.9</t>
  </si>
  <si>
    <t>Мероприятие "Техническое оснащение муниципальных музеев"</t>
  </si>
  <si>
    <t>15 1 А155900</t>
  </si>
  <si>
    <t>1.1.11.10</t>
  </si>
  <si>
    <t>Мероприятие "Реконструкция и капитальный ремонт муниципальных музеев"</t>
  </si>
  <si>
    <t>15 1 А155970</t>
  </si>
  <si>
    <t>15 1 А154560</t>
  </si>
  <si>
    <t>15 1 А 155970</t>
  </si>
  <si>
    <t>15 1 А154550</t>
  </si>
  <si>
    <t xml:space="preserve">Целевой показатель  "Количество построенных (реконструированных) и (или) капитально отремонтированных культурно-досуговых организаций в сельской местности" </t>
  </si>
  <si>
    <t xml:space="preserve">Целевой показатель  "Количество реконструированных и капитально отремонтированных муниципальных музеев" </t>
  </si>
  <si>
    <t>Мероприятие "Приобретение для детских школ искусств по видам искусств и профессиональных образовательных организаций в сфере культуры Забайкальского края музыкальных инструментов, оборудования и материалов"</t>
  </si>
  <si>
    <t>Мероприятие "Модернизация региональных и муниципальных детских школ искусств по видам искусств путем их реконструкции и (или) капитального ремонта"</t>
  </si>
  <si>
    <t>Задача "Создание условий для повышения качества и разнообразия услуг, в том числе в цифровом формате, предоставляемых в сфере культуры и искусства, удовлетворения потребностей в развитии и реализации культурного и духовного потенциала жителей Забайкальского края"</t>
  </si>
  <si>
    <t>Целевой показатель "Количество региональных и (или) муниципальных организаций отрасли культуры, в которых проведена реновация, направленная на улучшение качества культурной среды"</t>
  </si>
  <si>
    <t>Основное мероприятия "Реализация Стратегии в области цифровой трансформации отраслей экономики, социальной сферы и государственного управления Забайкальского края</t>
  </si>
  <si>
    <t>Мероприятие "Оцифровка музейных и архивных фондов с возможностью дистанционного доступа к культурных ценностям Забайкальского края"</t>
  </si>
  <si>
    <t>,</t>
  </si>
  <si>
    <t>2021-2025 годы</t>
  </si>
  <si>
    <t>2014-2025 годы</t>
  </si>
  <si>
    <t>2018-2025 годы</t>
  </si>
  <si>
    <t>2019-2025 годы</t>
  </si>
  <si>
    <t xml:space="preserve">2021-2025
годы
</t>
  </si>
  <si>
    <t>2017-2025 годы</t>
  </si>
  <si>
    <t>2022-2025 годы</t>
  </si>
  <si>
    <t>244</t>
  </si>
  <si>
    <t>Целевой показатель   "Количество посещений детских и кукольных театров (по отношению к 2017 году)"</t>
  </si>
  <si>
    <t>2017 -2021 годы</t>
  </si>
  <si>
    <t>2022 -2025 годы</t>
  </si>
  <si>
    <t>2014-2021годы</t>
  </si>
  <si>
    <t>Целевой показатель   "Увеличение доли детей, охваченных образовательными программами дополнительного образования детей в сфере культуры, в общей численности детей и молодежи 5-17 лет"</t>
  </si>
  <si>
    <t>2020-2025 годы</t>
  </si>
  <si>
    <t>Мероприятие "Модернизация театров юного зрителя или театров кукол"</t>
  </si>
  <si>
    <t>Целевой показатель "Количество реконструированных или капитально отремонтированных региональных и (или) муниципальных театров юного зрителя и театров кукол"</t>
  </si>
  <si>
    <t>Целевой показатель "Количество переоснащенных муниципальных  библиотек по модельному стандарту"</t>
  </si>
  <si>
    <t>Целевой показатель  "Количество оснащенных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материалами"</t>
  </si>
  <si>
    <t xml:space="preserve">Целевой показатель  "Количество граждан, принимающих участие в добровольческой деятельности" </t>
  </si>
  <si>
    <t xml:space="preserve">Целевой показатель  "Количество созданных  виртуальных концертных залов на площадках организаций культуры, в том числе в домах культуры, библиотеках, музеях, для трансляции знаковых культурных мероприятий" </t>
  </si>
  <si>
    <t>55</t>
  </si>
  <si>
    <t>60</t>
  </si>
  <si>
    <t>4,8</t>
  </si>
  <si>
    <t>А/Б*100, где: А - средняя заработная плата работников учреждений культуры; Б - средняя заработная плата в Забайкальском крае</t>
  </si>
  <si>
    <t>(Б-А)/А*100, где А: - численность посещений организаций культуры в 2017 году; Б - численность посещений организаций культуры в отчетном  году</t>
  </si>
  <si>
    <t>А/Б*100, где: А - количество представленных (во всех формах) зрителю музейных предметов; Б - общее количество музейных предметов основного фонда</t>
  </si>
  <si>
    <t>А/Б*100, где: А -  численность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(профессии); Б - общая численность выпускников</t>
  </si>
  <si>
    <t>А/Б*100, где: А -  численность детей, охваченных образовательными программами дополнительного образования детей в сфере культуры; Б - общая численность детей и молодежи 7-16 лет</t>
  </si>
  <si>
    <t>А/Б*100, где: А -  численность детей, охваченных образовательными программами дополнительного образования детей в сфере культуры; Б - общая численность детей и молодежи 5-17 лет</t>
  </si>
  <si>
    <t>I = A / В * 100, где: А – количество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организаций; B - количество запланированных выплат ежемесячного денежного вознаграждения за классное руководство (кураторство) педагогическим работникам образовательных организаций</t>
  </si>
  <si>
    <t>А/Б*100, где: А -  численность детей, привлекаемых к участию в творческих мероприятиях; Б - общая численность детей</t>
  </si>
  <si>
    <t>(Б-А)/А*100, где: Б - количество фольклорных и этнографических фондов на электронных носителях в отчетном году; А - количество фольклорных и этнографических фондов на электронных носителях в предыдущем году</t>
  </si>
  <si>
    <t>А/Б*100,  где: А - количество объектов культурного наследия, информация о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Федерации; Б - общий объем объектов культурного наследия федерального и регионального значения Забайкальского края</t>
  </si>
  <si>
    <t>А/Б*100,где: А - количество дел, находящихся в нормативных условиях, Б - общее количество дел</t>
  </si>
  <si>
    <t>А/Б*100, где: А -количество фондов/описей, включенных в БД "Архивный фонд", Б - общее количество фондов/описей</t>
  </si>
  <si>
    <t>А/Б*100, где: А - количество заголовков дел, переведенных в электронный вид, Б - общее количество дел</t>
  </si>
  <si>
    <t>А/Б*100, где: А- количество целевых показателей государственной программы "Развитие культуры в Забайкальском крае (2014-2020 годы)", которые выполнены на 100 %; Б - общее количество целевых показателей государственной программы "Развитие культуры в Забайкальском крае (2014-2020 годы)"</t>
  </si>
  <si>
    <t>А/Б*100, где: А- количество граждан, удовлетворенных качеством услуг в сфере культуры; Б - общая численность населения</t>
  </si>
  <si>
    <t>А/Б*100, где: А -  количество посещений организаций культуры в n-м году; Б - численность населения</t>
  </si>
  <si>
    <t>А/Б*100, где: А -  количество посещений организаций культуры в n-м году; Б - количество посещений организаций культуры в 2010 году</t>
  </si>
  <si>
    <t>А/Б*100, где: А -  количество посещений организаций культуры в n-м году; Б - количество посещений организаций культуры в 2017 году</t>
  </si>
  <si>
    <t>А/Б*100, где: А -   количество собственного контента в телевизионном эфире в n-м году; Б - количество собственного контента в телевизионном эфире в 2021 году</t>
  </si>
  <si>
    <t>А/Б*100,  где: А -  количество посещений организаций культуры в n-м году; Б - количество посещений организаций культуры в 2010 году</t>
  </si>
  <si>
    <t>А/Б*100, где: А - количество зданий учреждений культурно-досугового типа в сельской местности, находящихся в неудовлетворительном состоянии в n-м году; Б - общее количество зданий учреждений культурно-досугового типа в сельской местности</t>
  </si>
  <si>
    <t>Целевой показатель "Количество объектов зданий ДШИ, в которых проведен ремонт, реконструкция"</t>
  </si>
  <si>
    <t xml:space="preserve">Целевой показатель  "Доля учреждений культуры, реализующих онлайн-билеты" </t>
  </si>
  <si>
    <t>Мероприятие "Модернизация региональных и муниципальных детских школ искусств по видам искусств"</t>
  </si>
  <si>
    <t>Мероприятие "Обеспечение выплат ежемесячного денежного вознаграждения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здоровья"</t>
  </si>
  <si>
    <t>Мероприятие "Обеспечение выплат в части превышения районного коэффициента, установленного законодательством Забайкальского края, над районными коэффициентами, установленными решениями органов государственной власти СССР или федеральных органов государственной власти, ‎за работу в районах Крайнего Севера и приравненных к ним местностях, высокогорных, пустынных, безводных и других районах (местностях) с особыми климатическими условиями и процентной надбавки к заработной плате за стаж работы в районах Крайнего Севера ‎и приравненных к ним местностях, а также за работу в других районах (местностях) с особыми климатическими условиями, к ежемесячному денежному вознаграждению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здоровья"</t>
  </si>
  <si>
    <t>Мероприятие "Реализация мероприятий Плана социального развития центров экономического роста Забайкальского края"</t>
  </si>
  <si>
    <t>Целевой показатель  "Степень достижения установленных значений целевых показателей государственной программы и входящих в нее подпрограмм с учетом фактического финансирования мероприятий программы за счет средств субъекта в полном объеме"</t>
  </si>
  <si>
    <t>________________________________________</t>
  </si>
  <si>
    <t>Целевой показатель "Доля документов, находящихся в нормативных условиях хранения, от общего количества дел, находящихся на государственном хранении"</t>
  </si>
  <si>
    <t>Целевой показатель  "Соотношение средней заработной  платы  работников  учреждений  культуры, повышение  оплаты  труда   которых   предусмотрено   Указом   Президента Российской Федерации от 7 мая 2012 года № 597 "О мероприятиях  по  реализации государственной социальной  политики",  и  средней  заработной  платы  в Забайкальском крае"</t>
  </si>
  <si>
    <t>"Приложение № 1 к
 государственной программе "Развитие культуры в Забайкальском крае"</t>
  </si>
  <si>
    <t>новая строка</t>
  </si>
  <si>
    <t>2023-2025 годы</t>
  </si>
  <si>
    <t>Целевой показатель «Количество созданных памятников»</t>
  </si>
  <si>
    <t xml:space="preserve">Целевой показатель  "Количество технически оснащенных региональных и муниципальных музеев " </t>
  </si>
  <si>
    <t>1.1.11.11</t>
  </si>
  <si>
    <t xml:space="preserve">Целевой показатель  "Количество оснащенных региональных и
муниципальных театров, находящиеся в городах с численностью населения более 300 тыс. человек" </t>
  </si>
  <si>
    <t>Мероприятие "Оснащение региональных и муниципальных театров"</t>
  </si>
  <si>
    <t>15 1 A155840</t>
  </si>
  <si>
    <t>1.1.8.2</t>
  </si>
  <si>
    <t>Мероприятие "Создание музея России"</t>
  </si>
  <si>
    <t>15 1 08 00000</t>
  </si>
  <si>
    <t>Целевой показатель  "Увеличение числа обращений к цифровым ресурсам в сфере культуры в 5 раз к 2025 году"</t>
  </si>
  <si>
    <t>Целевой показатель "Количество созданных музеев России"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</si>
</sst>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##\ ###\ ###\ ###\ ###\ ###\ ##0.00"/>
  </numFmts>
  <fonts count="3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Segoe UI"/>
      <family val="2"/>
    </font>
    <font>
      <sz val="18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0"/>
  </cellStyleXfs>
  <cellXfs count="2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18" fillId="0" borderId="0" xfId="0" applyFont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3" borderId="5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3" borderId="1" xfId="0" applyFill="1" applyBorder="1" applyAlignment="1">
      <alignment horizontal="center" vertical="center"/>
    </xf>
    <xf numFmtId="0" fontId="0" fillId="0" borderId="0" xfId="0" applyBorder="1"/>
    <xf numFmtId="164" fontId="18" fillId="0" borderId="1" xfId="0" applyNumberFormat="1" applyFont="1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164" fontId="2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3" fontId="0" fillId="0" borderId="1" xfId="0" applyNumberFormat="1" applyBorder="1"/>
    <xf numFmtId="3" fontId="0" fillId="0" borderId="4" xfId="0" applyNumberFormat="1" applyBorder="1"/>
    <xf numFmtId="49" fontId="0" fillId="0" borderId="1" xfId="0" applyNumberFormat="1" applyBorder="1"/>
    <xf numFmtId="0" fontId="0" fillId="0" borderId="1" xfId="0" applyFill="1" applyBorder="1"/>
    <xf numFmtId="3" fontId="1" fillId="0" borderId="4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164" fontId="0" fillId="0" borderId="4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164" fontId="0" fillId="34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49" fontId="0" fillId="0" borderId="0" xfId="0" applyNumberFormat="1"/>
    <xf numFmtId="49" fontId="0" fillId="33" borderId="5" xfId="0" applyNumberFormat="1" applyFill="1" applyBorder="1" applyAlignment="1">
      <alignment horizontal="center" vertical="center" wrapText="1"/>
    </xf>
    <xf numFmtId="49" fontId="0" fillId="0" borderId="2" xfId="0" applyNumberFormat="1" applyBorder="1"/>
    <xf numFmtId="49" fontId="1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2" fillId="0" borderId="4" xfId="0" applyNumberFormat="1" applyFont="1" applyBorder="1" applyAlignment="1">
      <alignment horizontal="right" vertical="top"/>
    </xf>
    <xf numFmtId="164" fontId="2" fillId="34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center"/>
    </xf>
    <xf numFmtId="164" fontId="0" fillId="34" borderId="1" xfId="0" applyNumberFormat="1" applyFill="1" applyBorder="1" applyAlignment="1">
      <alignment horizontal="center" vertical="top"/>
    </xf>
    <xf numFmtId="164" fontId="0" fillId="35" borderId="1" xfId="0" applyNumberFormat="1" applyFill="1" applyBorder="1" applyAlignment="1">
      <alignment horizontal="right"/>
    </xf>
    <xf numFmtId="164" fontId="0" fillId="35" borderId="1" xfId="0" applyNumberFormat="1" applyFill="1" applyBorder="1" applyAlignment="1"/>
    <xf numFmtId="164" fontId="0" fillId="34" borderId="1" xfId="0" applyNumberForma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164" fontId="0" fillId="0" borderId="4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wrapText="1"/>
    </xf>
    <xf numFmtId="0" fontId="0" fillId="33" borderId="1" xfId="0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4" fontId="0" fillId="34" borderId="1" xfId="0" applyNumberFormat="1" applyFill="1" applyBorder="1"/>
    <xf numFmtId="164" fontId="0" fillId="34" borderId="1" xfId="0" applyNumberFormat="1" applyFill="1" applyBorder="1" applyAlignment="1">
      <alignment horizontal="center"/>
    </xf>
    <xf numFmtId="4" fontId="0" fillId="0" borderId="1" xfId="0" applyNumberFormat="1" applyBorder="1"/>
    <xf numFmtId="4" fontId="0" fillId="0" borderId="4" xfId="0" applyNumberFormat="1" applyBorder="1"/>
    <xf numFmtId="4" fontId="18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top"/>
    </xf>
    <xf numFmtId="164" fontId="0" fillId="0" borderId="1" xfId="0" applyNumberFormat="1" applyFill="1" applyBorder="1"/>
    <xf numFmtId="0" fontId="0" fillId="0" borderId="4" xfId="0" applyBorder="1" applyAlignment="1">
      <alignment vertical="top"/>
    </xf>
    <xf numFmtId="4" fontId="20" fillId="35" borderId="1" xfId="0" applyNumberFormat="1" applyFont="1" applyFill="1" applyBorder="1"/>
    <xf numFmtId="0" fontId="20" fillId="35" borderId="1" xfId="0" applyFont="1" applyFill="1" applyBorder="1"/>
    <xf numFmtId="4" fontId="20" fillId="35" borderId="4" xfId="0" applyNumberFormat="1" applyFont="1" applyFill="1" applyBorder="1"/>
    <xf numFmtId="4" fontId="22" fillId="0" borderId="1" xfId="0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0" fillId="33" borderId="1" xfId="0" applyFill="1" applyBorder="1" applyAlignment="1">
      <alignment horizontal="center" vertical="center"/>
    </xf>
    <xf numFmtId="0" fontId="18" fillId="36" borderId="1" xfId="0" applyFont="1" applyFill="1" applyBorder="1"/>
    <xf numFmtId="0" fontId="0" fillId="33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37" borderId="0" xfId="0" applyFill="1"/>
    <xf numFmtId="0" fontId="0" fillId="37" borderId="0" xfId="0" applyFill="1" applyAlignment="1">
      <alignment horizontal="center" vertical="center"/>
    </xf>
    <xf numFmtId="0" fontId="0" fillId="37" borderId="0" xfId="0" applyFont="1" applyFill="1"/>
    <xf numFmtId="0" fontId="0" fillId="37" borderId="0" xfId="0" applyFont="1" applyFill="1" applyAlignment="1">
      <alignment wrapText="1"/>
    </xf>
    <xf numFmtId="0" fontId="0" fillId="37" borderId="0" xfId="0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/>
    </xf>
    <xf numFmtId="49" fontId="0" fillId="37" borderId="0" xfId="0" applyNumberFormat="1" applyFont="1" applyFill="1" applyAlignment="1">
      <alignment horizontal="center" vertical="center"/>
    </xf>
    <xf numFmtId="164" fontId="0" fillId="37" borderId="0" xfId="0" applyNumberFormat="1" applyFont="1" applyFill="1" applyAlignment="1">
      <alignment horizontal="center" vertical="center"/>
    </xf>
    <xf numFmtId="0" fontId="19" fillId="37" borderId="0" xfId="0" applyFont="1" applyFill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30" fillId="0" borderId="1" xfId="0" applyFont="1" applyFill="1" applyBorder="1"/>
    <xf numFmtId="0" fontId="30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wrapText="1"/>
    </xf>
    <xf numFmtId="0" fontId="23" fillId="0" borderId="1" xfId="42" applyNumberFormat="1" applyFont="1" applyFill="1" applyBorder="1" applyAlignment="1" applyProtection="1">
      <alignment horizontal="center" vertical="center" wrapText="1"/>
      <protection locked="0"/>
    </xf>
    <xf numFmtId="3" fontId="23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top" wrapText="1"/>
    </xf>
    <xf numFmtId="164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wrapText="1"/>
    </xf>
    <xf numFmtId="165" fontId="31" fillId="0" borderId="0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165" fontId="23" fillId="0" borderId="1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top"/>
    </xf>
    <xf numFmtId="165" fontId="23" fillId="0" borderId="1" xfId="0" applyNumberFormat="1" applyFont="1" applyFill="1" applyBorder="1" applyAlignment="1">
      <alignment horizontal="center" vertical="top"/>
    </xf>
    <xf numFmtId="4" fontId="23" fillId="0" borderId="1" xfId="0" applyNumberFormat="1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49" fontId="23" fillId="0" borderId="1" xfId="0" applyNumberFormat="1" applyFont="1" applyFill="1" applyBorder="1"/>
    <xf numFmtId="49" fontId="23" fillId="0" borderId="1" xfId="0" applyNumberFormat="1" applyFont="1" applyFill="1" applyBorder="1" applyAlignment="1">
      <alignment horizontal="left" wrapText="1"/>
    </xf>
    <xf numFmtId="166" fontId="33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wrapText="1"/>
    </xf>
    <xf numFmtId="4" fontId="31" fillId="0" borderId="0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164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/>
    <xf numFmtId="164" fontId="23" fillId="0" borderId="0" xfId="0" applyNumberFormat="1" applyFont="1" applyFill="1" applyBorder="1"/>
    <xf numFmtId="164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/>
    <xf numFmtId="165" fontId="23" fillId="0" borderId="0" xfId="0" applyNumberFormat="1" applyFont="1" applyFill="1" applyBorder="1"/>
    <xf numFmtId="0" fontId="23" fillId="0" borderId="0" xfId="0" applyFont="1" applyFill="1" applyBorder="1" applyAlignment="1">
      <alignment horizontal="center" vertical="top"/>
    </xf>
    <xf numFmtId="4" fontId="23" fillId="0" borderId="0" xfId="0" applyNumberFormat="1" applyFont="1" applyFill="1" applyBorder="1"/>
    <xf numFmtId="164" fontId="32" fillId="0" borderId="0" xfId="0" applyNumberFormat="1" applyFont="1" applyFill="1" applyBorder="1"/>
    <xf numFmtId="4" fontId="32" fillId="0" borderId="0" xfId="0" applyNumberFormat="1" applyFont="1" applyFill="1" applyBorder="1"/>
    <xf numFmtId="0" fontId="34" fillId="0" borderId="0" xfId="0" applyFont="1" applyFill="1" applyBorder="1"/>
    <xf numFmtId="4" fontId="34" fillId="0" borderId="0" xfId="0" applyNumberFormat="1" applyFont="1" applyFill="1" applyBorder="1"/>
    <xf numFmtId="49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33" borderId="1" xfId="0" applyNumberFormat="1" applyFill="1" applyBorder="1" applyAlignment="1">
      <alignment horizontal="center" vertical="center" wrapText="1"/>
    </xf>
    <xf numFmtId="0" fontId="0" fillId="33" borderId="5" xfId="0" applyFill="1" applyBorder="1" applyAlignment="1">
      <alignment horizontal="center" vertical="center" wrapText="1"/>
    </xf>
    <xf numFmtId="0" fontId="0" fillId="33" borderId="6" xfId="0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33" borderId="1" xfId="0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0" fillId="33" borderId="6" xfId="0" applyFill="1" applyBorder="1" applyAlignment="1">
      <alignment horizontal="center" vertical="center"/>
    </xf>
    <xf numFmtId="0" fontId="25" fillId="0" borderId="4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6" fillId="36" borderId="4" xfId="0" applyFont="1" applyFill="1" applyBorder="1" applyAlignment="1">
      <alignment horizontal="center" wrapText="1"/>
    </xf>
    <xf numFmtId="0" fontId="26" fillId="36" borderId="8" xfId="0" applyFont="1" applyFill="1" applyBorder="1" applyAlignment="1">
      <alignment horizontal="center" wrapText="1"/>
    </xf>
    <xf numFmtId="0" fontId="26" fillId="36" borderId="9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49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_изменения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7"/>
  <sheetViews>
    <sheetView showGridLines="0" view="pageBreakPreview" zoomScale="75" zoomScaleSheetLayoutView="75" workbookViewId="0">
      <pane xSplit="2" ySplit="7" topLeftCell="G147" activePane="bottomRight" state="frozen"/>
      <selection pane="topRight" activeCell="C1" sqref="C1"/>
      <selection pane="bottomLeft" activeCell="A8" sqref="A8"/>
      <selection pane="bottomRight" activeCell="M187" sqref="M187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21.140625" style="1" customWidth="1"/>
    <col min="8" max="9" width="9.140625" style="53" customWidth="1"/>
    <col min="10" max="10" width="9.85546875" style="53" customWidth="1"/>
    <col min="13" max="13" width="11.42578125" bestFit="1" customWidth="1"/>
    <col min="14" max="14" width="10.5703125" customWidth="1"/>
    <col min="15" max="15" width="11.7109375" customWidth="1"/>
    <col min="16" max="16" width="10.28515625" customWidth="1"/>
    <col min="17" max="17" width="10.42578125" customWidth="1"/>
    <col min="18" max="18" width="9.85546875" customWidth="1"/>
    <col min="19" max="19" width="11.28515625" customWidth="1"/>
    <col min="20" max="20" width="13.28515625" customWidth="1"/>
  </cols>
  <sheetData>
    <row r="1" spans="1:20">
      <c r="R1" s="214" t="s">
        <v>25</v>
      </c>
      <c r="S1" s="214"/>
      <c r="T1" s="214"/>
    </row>
    <row r="4" spans="1:20" ht="18.75">
      <c r="B4" s="218" t="s">
        <v>136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6" spans="1:20" ht="45" customHeight="1">
      <c r="A6" s="228" t="s">
        <v>22</v>
      </c>
      <c r="B6" s="216" t="s">
        <v>24</v>
      </c>
      <c r="C6" s="216" t="s">
        <v>13</v>
      </c>
      <c r="D6" s="216" t="s">
        <v>26</v>
      </c>
      <c r="E6" s="216" t="s">
        <v>21</v>
      </c>
      <c r="F6" s="216" t="s">
        <v>19</v>
      </c>
      <c r="G6" s="216" t="s">
        <v>20</v>
      </c>
      <c r="H6" s="215" t="s">
        <v>5</v>
      </c>
      <c r="I6" s="215"/>
      <c r="J6" s="215"/>
      <c r="K6" s="219" t="s">
        <v>4</v>
      </c>
      <c r="L6" s="219"/>
      <c r="M6" s="219"/>
      <c r="N6" s="219"/>
      <c r="O6" s="219"/>
      <c r="P6" s="219"/>
      <c r="Q6" s="219"/>
      <c r="R6" s="219"/>
      <c r="S6" s="219"/>
      <c r="T6" s="219"/>
    </row>
    <row r="7" spans="1:20" ht="60">
      <c r="A7" s="229"/>
      <c r="B7" s="217"/>
      <c r="C7" s="217"/>
      <c r="D7" s="217"/>
      <c r="E7" s="217"/>
      <c r="F7" s="217"/>
      <c r="G7" s="217"/>
      <c r="H7" s="54" t="s">
        <v>0</v>
      </c>
      <c r="I7" s="54" t="s">
        <v>1</v>
      </c>
      <c r="J7" s="54" t="s">
        <v>2</v>
      </c>
      <c r="K7" s="14">
        <v>2012</v>
      </c>
      <c r="L7" s="14">
        <v>2013</v>
      </c>
      <c r="M7" s="14">
        <v>2014</v>
      </c>
      <c r="N7" s="14">
        <v>2015</v>
      </c>
      <c r="O7" s="14">
        <v>2016</v>
      </c>
      <c r="P7" s="14">
        <v>2017</v>
      </c>
      <c r="Q7" s="14">
        <v>2018</v>
      </c>
      <c r="R7" s="14">
        <v>2019</v>
      </c>
      <c r="S7" s="14">
        <v>2020</v>
      </c>
      <c r="T7" s="14" t="s">
        <v>23</v>
      </c>
    </row>
    <row r="8" spans="1:20" s="23" customFormat="1">
      <c r="A8" s="22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</row>
    <row r="9" spans="1:20" ht="57" customHeight="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6"/>
      <c r="L9" s="6"/>
      <c r="M9" s="6"/>
      <c r="N9" s="6"/>
      <c r="O9" s="6"/>
      <c r="P9" s="6"/>
      <c r="Q9" s="6"/>
      <c r="R9" s="6"/>
      <c r="S9" s="12"/>
      <c r="T9" s="6"/>
    </row>
    <row r="10" spans="1:20" s="9" customFormat="1" ht="30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M20+M109+M143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N194</f>
        <v>142020</v>
      </c>
      <c r="O12" s="103">
        <f t="shared" si="1"/>
        <v>177627</v>
      </c>
      <c r="P12" s="103">
        <f t="shared" si="1"/>
        <v>89790</v>
      </c>
      <c r="Q12" s="103">
        <f t="shared" si="1"/>
        <v>69640</v>
      </c>
      <c r="R12" s="103">
        <f t="shared" si="1"/>
        <v>90320</v>
      </c>
      <c r="S12" s="103">
        <f t="shared" si="1"/>
        <v>70380</v>
      </c>
      <c r="T12" s="24">
        <f>SUM(M12:S12)</f>
        <v>639777</v>
      </c>
    </row>
    <row r="13" spans="1:20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35" customHeight="1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30" customHeight="1">
      <c r="A19" s="3" t="s">
        <v>12</v>
      </c>
      <c r="B19" s="230" t="s">
        <v>33</v>
      </c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2"/>
    </row>
    <row r="20" spans="1:21" ht="53.25" customHeight="1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 t="shared" si="2"/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>
        <f>M20-418827</f>
        <v>2339.6000000000349</v>
      </c>
    </row>
    <row r="21" spans="1:2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 ht="30" customHeight="1">
      <c r="A27" s="225"/>
      <c r="B27" s="222" t="s">
        <v>27</v>
      </c>
      <c r="C27" s="222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227"/>
      <c r="B28" s="223"/>
      <c r="C28" s="223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227"/>
      <c r="B29" s="223"/>
      <c r="C29" s="223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226"/>
      <c r="B30" s="224"/>
      <c r="C30" s="224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7.25" customHeight="1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 ht="30" customHeight="1">
      <c r="A41" s="225"/>
      <c r="B41" s="222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227"/>
      <c r="B42" s="223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226"/>
      <c r="B43" s="224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8.75" customHeight="1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1.5" customHeight="1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49.25" customHeight="1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4">
        <v>70.3</v>
      </c>
      <c r="L50" s="4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54.75" customHeight="1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 ht="24.75" customHeight="1">
      <c r="A52" s="225"/>
      <c r="B52" s="222" t="s">
        <v>27</v>
      </c>
      <c r="C52" s="222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 ht="34.5" customHeight="1">
      <c r="A53" s="226"/>
      <c r="B53" s="224"/>
      <c r="C53" s="224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 ht="17.25" customHeight="1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 ht="17.25" customHeight="1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 ht="17.25" customHeight="1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 ht="17.25" customHeight="1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61.5" customHeight="1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4.25" customHeight="1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 ht="18.75" customHeight="1">
      <c r="A60" s="225"/>
      <c r="B60" s="222" t="s">
        <v>27</v>
      </c>
      <c r="C60" s="222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 ht="29.25" customHeight="1">
      <c r="A61" s="226"/>
      <c r="B61" s="224"/>
      <c r="C61" s="224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 ht="18.75" customHeight="1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 ht="18.75" customHeight="1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 ht="18.75" customHeight="1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 ht="18.75" customHeight="1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4.5" customHeight="1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52.5" customHeight="1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 ht="18.75" customHeight="1">
      <c r="A68" s="225"/>
      <c r="B68" s="222" t="s">
        <v>27</v>
      </c>
      <c r="C68" s="222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 ht="18.75" customHeight="1">
      <c r="A69" s="227"/>
      <c r="B69" s="223"/>
      <c r="C69" s="223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 ht="18.75" customHeight="1">
      <c r="A70" s="227"/>
      <c r="B70" s="223"/>
      <c r="C70" s="223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 ht="18.75" customHeight="1">
      <c r="A71" s="226"/>
      <c r="B71" s="224"/>
      <c r="C71" s="224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 ht="18.75" customHeight="1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 ht="18.75" customHeight="1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 ht="18.75" customHeight="1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 ht="18.75" customHeight="1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9.75" customHeight="1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27.5" customHeight="1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42.5" customHeight="1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6" customHeight="1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 ht="24" customHeight="1">
      <c r="A80" s="225"/>
      <c r="B80" s="222" t="s">
        <v>27</v>
      </c>
      <c r="C80" s="222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 ht="16.5" customHeight="1">
      <c r="A81" s="227"/>
      <c r="B81" s="223"/>
      <c r="C81" s="223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 ht="18" customHeight="1">
      <c r="A82" s="226"/>
      <c r="B82" s="224"/>
      <c r="C82" s="224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 ht="18.75" customHeight="1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 ht="18.75" customHeight="1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 ht="18.75" customHeight="1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 ht="18.75" customHeight="1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79.5" customHeight="1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37.75" customHeight="1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72" customHeight="1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9.5" customHeight="1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2.25" customHeight="1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 ht="24" customHeight="1">
      <c r="A92" s="225"/>
      <c r="B92" s="222" t="s">
        <v>27</v>
      </c>
      <c r="C92" s="222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 ht="28.5" customHeight="1">
      <c r="A93" s="226"/>
      <c r="B93" s="224"/>
      <c r="C93" s="224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 ht="18.75" customHeight="1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 ht="18.75" customHeight="1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 ht="18.75" customHeight="1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233"/>
      <c r="B100" s="222" t="s">
        <v>27</v>
      </c>
      <c r="C100" s="222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234"/>
      <c r="B101" s="223"/>
      <c r="C101" s="224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230" t="s">
        <v>50</v>
      </c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2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6.5" customHeight="1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68" customHeight="1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 ht="30" customHeight="1">
      <c r="A118" s="225"/>
      <c r="B118" s="235" t="s">
        <v>27</v>
      </c>
      <c r="C118" s="222" t="s">
        <v>6</v>
      </c>
      <c r="D118" s="30" t="s">
        <v>3</v>
      </c>
      <c r="E118" s="27" t="s">
        <v>3</v>
      </c>
      <c r="F118" s="27" t="s">
        <v>3</v>
      </c>
      <c r="G118" s="222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227"/>
      <c r="B119" s="236"/>
      <c r="C119" s="223"/>
      <c r="D119" s="30" t="s">
        <v>3</v>
      </c>
      <c r="E119" s="27" t="s">
        <v>3</v>
      </c>
      <c r="F119" s="27" t="s">
        <v>3</v>
      </c>
      <c r="G119" s="223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226"/>
      <c r="B120" s="237"/>
      <c r="C120" s="224"/>
      <c r="D120" s="30" t="s">
        <v>3</v>
      </c>
      <c r="E120" s="27" t="s">
        <v>3</v>
      </c>
      <c r="F120" s="27" t="s">
        <v>3</v>
      </c>
      <c r="G120" s="224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1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1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1" ht="282" customHeight="1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1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1" ht="22.5" customHeight="1">
      <c r="A133" s="225"/>
      <c r="B133" s="222" t="s">
        <v>27</v>
      </c>
      <c r="C133" s="222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1" ht="22.5" customHeight="1">
      <c r="A134" s="227"/>
      <c r="B134" s="223"/>
      <c r="C134" s="223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1" ht="22.5" customHeight="1">
      <c r="A135" s="226"/>
      <c r="B135" s="224"/>
      <c r="C135" s="224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1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1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1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1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1" ht="105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1" ht="60">
      <c r="A141" s="40" t="s">
        <v>61</v>
      </c>
      <c r="B141" s="84" t="s">
        <v>110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1" ht="18.75">
      <c r="A142" s="3" t="s">
        <v>62</v>
      </c>
      <c r="B142" s="230" t="s">
        <v>71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2"/>
    </row>
    <row r="143" spans="1:21" ht="45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64">
        <f t="shared" ref="M143:S143" si="17">M150+M164+M174</f>
        <v>46452.5</v>
      </c>
      <c r="N143" s="64">
        <f t="shared" si="17"/>
        <v>40240.800000000003</v>
      </c>
      <c r="O143" s="64">
        <f t="shared" si="17"/>
        <v>40240.800000000003</v>
      </c>
      <c r="P143" s="64">
        <f t="shared" si="17"/>
        <v>40240.800000000003</v>
      </c>
      <c r="Q143" s="64">
        <f t="shared" si="17"/>
        <v>40240.800000000003</v>
      </c>
      <c r="R143" s="64">
        <f t="shared" si="17"/>
        <v>40240.800000000003</v>
      </c>
      <c r="S143" s="64">
        <f t="shared" si="17"/>
        <v>40240.800000000003</v>
      </c>
      <c r="T143" s="64">
        <f>SUM(M143:S143)</f>
        <v>287897.3</v>
      </c>
      <c r="U143" s="71"/>
    </row>
    <row r="144" spans="1:21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0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3"/>
      <c r="N145" s="3"/>
      <c r="O145" s="3"/>
      <c r="P145" s="3"/>
      <c r="Q145" s="3"/>
      <c r="R145" s="3"/>
      <c r="S145" s="13"/>
      <c r="T145" s="3"/>
    </row>
    <row r="146" spans="1:20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0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0" ht="255">
      <c r="A148" s="3"/>
      <c r="B148" s="2" t="s">
        <v>150</v>
      </c>
      <c r="C148" s="2" t="s">
        <v>29</v>
      </c>
      <c r="D148" s="21"/>
      <c r="E148" s="30" t="s">
        <v>151</v>
      </c>
      <c r="F148" s="4"/>
      <c r="G148" s="21"/>
      <c r="H148" s="50"/>
      <c r="I148" s="50"/>
      <c r="J148" s="50"/>
      <c r="K148" s="4"/>
      <c r="L148" s="4"/>
      <c r="M148" s="3">
        <v>90</v>
      </c>
      <c r="N148" s="3">
        <v>90</v>
      </c>
      <c r="O148" s="3">
        <v>90</v>
      </c>
      <c r="P148" s="3">
        <v>90</v>
      </c>
      <c r="Q148" s="3">
        <v>100</v>
      </c>
      <c r="R148" s="3">
        <v>100</v>
      </c>
      <c r="S148" s="13">
        <v>100</v>
      </c>
      <c r="T148" s="3"/>
    </row>
    <row r="149" spans="1:20" ht="30">
      <c r="A149" s="3" t="s">
        <v>64</v>
      </c>
      <c r="B149" s="2" t="s">
        <v>145</v>
      </c>
      <c r="C149" s="2"/>
      <c r="D149" s="21">
        <v>0.1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/>
    </row>
    <row r="150" spans="1:20" ht="45" customHeight="1">
      <c r="A150" s="225"/>
      <c r="B150" s="222" t="s">
        <v>27</v>
      </c>
      <c r="C150" s="222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6">
        <f>M151+M152+M153+M154+M155+M157+M156</f>
        <v>33325</v>
      </c>
      <c r="N150" s="66">
        <f t="shared" ref="N150:S150" si="18">N151+N152+N153+N154+N155+N157</f>
        <v>33278.100000000006</v>
      </c>
      <c r="O150" s="66">
        <f t="shared" si="18"/>
        <v>33278.100000000006</v>
      </c>
      <c r="P150" s="66">
        <f t="shared" si="18"/>
        <v>33278.100000000006</v>
      </c>
      <c r="Q150" s="66">
        <f t="shared" si="18"/>
        <v>33278.100000000006</v>
      </c>
      <c r="R150" s="66">
        <f t="shared" si="18"/>
        <v>33278.100000000006</v>
      </c>
      <c r="S150" s="66">
        <f t="shared" si="18"/>
        <v>33278.100000000006</v>
      </c>
      <c r="T150" s="66">
        <f>SUM(M150:S150)</f>
        <v>232993.60000000003</v>
      </c>
    </row>
    <row r="151" spans="1:20">
      <c r="A151" s="227"/>
      <c r="B151" s="223"/>
      <c r="C151" s="223"/>
      <c r="D151" s="30" t="s">
        <v>3</v>
      </c>
      <c r="E151" s="27" t="s">
        <v>3</v>
      </c>
      <c r="F151" s="27" t="s">
        <v>3</v>
      </c>
      <c r="G151" s="72"/>
      <c r="H151" s="57" t="s">
        <v>72</v>
      </c>
      <c r="I151" s="57" t="s">
        <v>89</v>
      </c>
      <c r="J151" s="57" t="s">
        <v>90</v>
      </c>
      <c r="K151" s="27" t="s">
        <v>3</v>
      </c>
      <c r="L151" s="27" t="s">
        <v>3</v>
      </c>
      <c r="M151" s="67">
        <v>25437.9</v>
      </c>
      <c r="N151" s="36">
        <v>25437.9</v>
      </c>
      <c r="O151" s="36">
        <v>25437.9</v>
      </c>
      <c r="P151" s="36">
        <v>25437.9</v>
      </c>
      <c r="Q151" s="36">
        <v>25437.9</v>
      </c>
      <c r="R151" s="36">
        <v>25437.9</v>
      </c>
      <c r="S151" s="36">
        <v>25437.9</v>
      </c>
      <c r="T151" s="36">
        <f>SUM(M151:S151)</f>
        <v>178065.3</v>
      </c>
    </row>
    <row r="152" spans="1:20">
      <c r="A152" s="227"/>
      <c r="B152" s="223"/>
      <c r="C152" s="223"/>
      <c r="D152" s="30" t="s">
        <v>3</v>
      </c>
      <c r="E152" s="27" t="s">
        <v>3</v>
      </c>
      <c r="F152" s="27" t="s">
        <v>3</v>
      </c>
      <c r="G152" s="72"/>
      <c r="H152" s="57" t="s">
        <v>72</v>
      </c>
      <c r="I152" s="57" t="s">
        <v>89</v>
      </c>
      <c r="J152" s="57" t="s">
        <v>92</v>
      </c>
      <c r="K152" s="27" t="s">
        <v>3</v>
      </c>
      <c r="L152" s="27" t="s">
        <v>3</v>
      </c>
      <c r="M152" s="67">
        <f t="shared" ref="M152:S152" si="19">1284.1-24</f>
        <v>1260.0999999999999</v>
      </c>
      <c r="N152" s="36">
        <f t="shared" si="19"/>
        <v>1260.0999999999999</v>
      </c>
      <c r="O152" s="36">
        <f t="shared" si="19"/>
        <v>1260.0999999999999</v>
      </c>
      <c r="P152" s="36">
        <f t="shared" si="19"/>
        <v>1260.0999999999999</v>
      </c>
      <c r="Q152" s="36">
        <f t="shared" si="19"/>
        <v>1260.0999999999999</v>
      </c>
      <c r="R152" s="36">
        <f t="shared" si="19"/>
        <v>1260.0999999999999</v>
      </c>
      <c r="S152" s="36">
        <f t="shared" si="19"/>
        <v>1260.0999999999999</v>
      </c>
      <c r="T152" s="36">
        <f t="shared" ref="T152:T157" si="20">SUM(M152:S152)</f>
        <v>8820.7000000000007</v>
      </c>
    </row>
    <row r="153" spans="1:20">
      <c r="A153" s="227"/>
      <c r="B153" s="223"/>
      <c r="C153" s="223"/>
      <c r="D153" s="30"/>
      <c r="E153" s="27"/>
      <c r="F153" s="27"/>
      <c r="G153" s="72"/>
      <c r="H153" s="57" t="s">
        <v>72</v>
      </c>
      <c r="I153" s="57" t="s">
        <v>89</v>
      </c>
      <c r="J153" s="57" t="s">
        <v>153</v>
      </c>
      <c r="K153" s="27" t="s">
        <v>3</v>
      </c>
      <c r="L153" s="27" t="s">
        <v>3</v>
      </c>
      <c r="M153" s="67">
        <f>24</f>
        <v>24</v>
      </c>
      <c r="N153" s="36">
        <f>24</f>
        <v>24</v>
      </c>
      <c r="O153" s="36">
        <f>24</f>
        <v>24</v>
      </c>
      <c r="P153" s="36">
        <f>24</f>
        <v>24</v>
      </c>
      <c r="Q153" s="36">
        <f>24</f>
        <v>24</v>
      </c>
      <c r="R153" s="36">
        <f>24</f>
        <v>24</v>
      </c>
      <c r="S153" s="36">
        <f>24</f>
        <v>24</v>
      </c>
      <c r="T153" s="36">
        <f t="shared" si="20"/>
        <v>168</v>
      </c>
    </row>
    <row r="154" spans="1:20">
      <c r="A154" s="227"/>
      <c r="B154" s="223"/>
      <c r="C154" s="223"/>
      <c r="D154" s="30" t="s">
        <v>3</v>
      </c>
      <c r="E154" s="27" t="s">
        <v>3</v>
      </c>
      <c r="F154" s="27" t="s">
        <v>3</v>
      </c>
      <c r="G154" s="72"/>
      <c r="H154" s="50" t="s">
        <v>72</v>
      </c>
      <c r="I154" s="57" t="s">
        <v>91</v>
      </c>
      <c r="J154" s="50" t="s">
        <v>90</v>
      </c>
      <c r="K154" s="27" t="s">
        <v>3</v>
      </c>
      <c r="L154" s="27" t="s">
        <v>3</v>
      </c>
      <c r="M154" s="106">
        <v>501</v>
      </c>
      <c r="N154" s="70">
        <v>500.9</v>
      </c>
      <c r="O154" s="70">
        <v>500.9</v>
      </c>
      <c r="P154" s="70">
        <v>500.9</v>
      </c>
      <c r="Q154" s="70">
        <v>500.9</v>
      </c>
      <c r="R154" s="70">
        <v>500.9</v>
      </c>
      <c r="S154" s="70">
        <v>500.9</v>
      </c>
      <c r="T154" s="36">
        <f t="shared" si="20"/>
        <v>3506.4</v>
      </c>
    </row>
    <row r="155" spans="1:20">
      <c r="A155" s="227"/>
      <c r="B155" s="223"/>
      <c r="C155" s="223"/>
      <c r="D155" s="30" t="s">
        <v>3</v>
      </c>
      <c r="E155" s="27" t="s">
        <v>3</v>
      </c>
      <c r="F155" s="27" t="s">
        <v>3</v>
      </c>
      <c r="G155" s="72"/>
      <c r="H155" s="57" t="s">
        <v>72</v>
      </c>
      <c r="I155" s="57" t="s">
        <v>91</v>
      </c>
      <c r="J155" s="57" t="s">
        <v>92</v>
      </c>
      <c r="K155" s="27" t="s">
        <v>3</v>
      </c>
      <c r="L155" s="27" t="s">
        <v>3</v>
      </c>
      <c r="M155" s="67">
        <v>368.2</v>
      </c>
      <c r="N155" s="36">
        <v>391.4</v>
      </c>
      <c r="O155" s="36">
        <v>391.4</v>
      </c>
      <c r="P155" s="36">
        <v>391.4</v>
      </c>
      <c r="Q155" s="36">
        <v>391.4</v>
      </c>
      <c r="R155" s="36">
        <v>391.4</v>
      </c>
      <c r="S155" s="36">
        <v>391.4</v>
      </c>
      <c r="T155" s="36">
        <f t="shared" si="20"/>
        <v>2716.6000000000004</v>
      </c>
    </row>
    <row r="156" spans="1:20">
      <c r="A156" s="227"/>
      <c r="B156" s="223"/>
      <c r="C156" s="223"/>
      <c r="D156" s="30"/>
      <c r="E156" s="27"/>
      <c r="F156" s="27"/>
      <c r="G156" s="72"/>
      <c r="H156" s="57" t="s">
        <v>158</v>
      </c>
      <c r="I156" s="57" t="s">
        <v>159</v>
      </c>
      <c r="J156" s="57" t="s">
        <v>160</v>
      </c>
      <c r="K156" s="27" t="s">
        <v>3</v>
      </c>
      <c r="L156" s="27" t="s">
        <v>3</v>
      </c>
      <c r="M156" s="67">
        <v>70</v>
      </c>
      <c r="N156" s="27" t="s">
        <v>3</v>
      </c>
      <c r="O156" s="27" t="s">
        <v>3</v>
      </c>
      <c r="P156" s="27" t="s">
        <v>3</v>
      </c>
      <c r="Q156" s="27" t="s">
        <v>3</v>
      </c>
      <c r="R156" s="27" t="s">
        <v>3</v>
      </c>
      <c r="S156" s="27" t="s">
        <v>3</v>
      </c>
      <c r="T156" s="36">
        <f t="shared" si="20"/>
        <v>70</v>
      </c>
    </row>
    <row r="157" spans="1:20">
      <c r="A157" s="226"/>
      <c r="B157" s="224"/>
      <c r="C157" s="224"/>
      <c r="D157" s="30" t="s">
        <v>3</v>
      </c>
      <c r="E157" s="27" t="s">
        <v>3</v>
      </c>
      <c r="F157" s="27" t="s">
        <v>3</v>
      </c>
      <c r="G157" s="72"/>
      <c r="H157" s="57" t="s">
        <v>93</v>
      </c>
      <c r="I157" s="57" t="s">
        <v>94</v>
      </c>
      <c r="J157" s="57" t="s">
        <v>92</v>
      </c>
      <c r="K157" s="27" t="s">
        <v>3</v>
      </c>
      <c r="L157" s="27" t="s">
        <v>3</v>
      </c>
      <c r="M157" s="67">
        <v>5663.8</v>
      </c>
      <c r="N157" s="36">
        <v>5663.8</v>
      </c>
      <c r="O157" s="36">
        <v>5663.8</v>
      </c>
      <c r="P157" s="36">
        <v>5663.8</v>
      </c>
      <c r="Q157" s="36">
        <v>5663.8</v>
      </c>
      <c r="R157" s="36">
        <v>5663.8</v>
      </c>
      <c r="S157" s="36">
        <v>5663.8</v>
      </c>
      <c r="T157" s="36">
        <f t="shared" si="20"/>
        <v>39646.600000000006</v>
      </c>
    </row>
    <row r="158" spans="1:20">
      <c r="A158" s="3"/>
      <c r="B158" s="5" t="s">
        <v>28</v>
      </c>
      <c r="C158" s="2"/>
      <c r="D158" s="21"/>
      <c r="E158" s="4"/>
      <c r="F158" s="4"/>
      <c r="G158" s="21"/>
      <c r="H158" s="50"/>
      <c r="I158" s="57"/>
      <c r="J158" s="50"/>
      <c r="K158" s="27"/>
      <c r="L158" s="27"/>
      <c r="M158" s="70"/>
      <c r="N158" s="70"/>
      <c r="O158" s="70"/>
      <c r="P158" s="70"/>
      <c r="Q158" s="70"/>
      <c r="R158" s="70"/>
      <c r="S158" s="70"/>
      <c r="T158" s="70"/>
    </row>
    <row r="159" spans="1:20">
      <c r="A159" s="3"/>
      <c r="B159" s="2" t="s">
        <v>8</v>
      </c>
      <c r="C159" s="2" t="s">
        <v>6</v>
      </c>
      <c r="D159" s="21"/>
      <c r="E159" s="4" t="s">
        <v>3</v>
      </c>
      <c r="F159" s="4" t="s">
        <v>3</v>
      </c>
      <c r="G159" s="21"/>
      <c r="H159" s="50"/>
      <c r="I159" s="50"/>
      <c r="J159" s="50"/>
      <c r="K159" s="4" t="s">
        <v>3</v>
      </c>
      <c r="L159" s="4" t="s">
        <v>3</v>
      </c>
      <c r="M159" s="3"/>
      <c r="N159" s="3"/>
      <c r="O159" s="3"/>
      <c r="P159" s="3"/>
      <c r="Q159" s="3"/>
      <c r="R159" s="3"/>
      <c r="S159" s="13"/>
      <c r="T159" s="3"/>
    </row>
    <row r="160" spans="1:20">
      <c r="A160" s="3"/>
      <c r="B160" s="2" t="s">
        <v>9</v>
      </c>
      <c r="C160" s="2" t="s">
        <v>6</v>
      </c>
      <c r="D160" s="21"/>
      <c r="E160" s="4" t="s">
        <v>3</v>
      </c>
      <c r="F160" s="4" t="s">
        <v>3</v>
      </c>
      <c r="G160" s="21"/>
      <c r="H160" s="50"/>
      <c r="I160" s="50"/>
      <c r="J160" s="50"/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2">
      <c r="A161" s="3"/>
      <c r="B161" s="2" t="s">
        <v>10</v>
      </c>
      <c r="C161" s="2" t="s">
        <v>6</v>
      </c>
      <c r="D161" s="21"/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2" ht="120">
      <c r="A162" s="3"/>
      <c r="B162" s="25" t="s">
        <v>117</v>
      </c>
      <c r="C162" s="25" t="s">
        <v>29</v>
      </c>
      <c r="D162" s="21" t="s">
        <v>3</v>
      </c>
      <c r="E162" s="21" t="s">
        <v>30</v>
      </c>
      <c r="F162" s="27" t="s">
        <v>31</v>
      </c>
      <c r="G162" s="21" t="s">
        <v>3</v>
      </c>
      <c r="H162" s="50" t="s">
        <v>3</v>
      </c>
      <c r="I162" s="50" t="s">
        <v>3</v>
      </c>
      <c r="J162" s="50" t="s">
        <v>3</v>
      </c>
      <c r="K162" s="27">
        <v>70</v>
      </c>
      <c r="L162" s="27">
        <v>71</v>
      </c>
      <c r="M162" s="29">
        <v>74</v>
      </c>
      <c r="N162" s="29">
        <v>78</v>
      </c>
      <c r="O162" s="28">
        <v>83</v>
      </c>
      <c r="P162" s="28">
        <v>88</v>
      </c>
      <c r="Q162" s="28">
        <v>90</v>
      </c>
      <c r="R162" s="28">
        <v>90</v>
      </c>
      <c r="S162" s="28">
        <v>90</v>
      </c>
      <c r="T162" s="4" t="s">
        <v>3</v>
      </c>
    </row>
    <row r="163" spans="1:22" ht="60">
      <c r="A163" s="3" t="s">
        <v>95</v>
      </c>
      <c r="B163" s="2" t="s">
        <v>65</v>
      </c>
      <c r="C163" s="2"/>
      <c r="D163" s="21">
        <v>0.05</v>
      </c>
      <c r="E163" s="4"/>
      <c r="F163" s="4"/>
      <c r="G163" s="21"/>
      <c r="H163" s="50"/>
      <c r="I163" s="50"/>
      <c r="J163" s="50"/>
      <c r="K163" s="4"/>
      <c r="L163" s="4"/>
      <c r="M163" s="3"/>
      <c r="N163" s="3"/>
      <c r="O163" s="3"/>
      <c r="P163" s="3"/>
      <c r="Q163" s="3"/>
      <c r="R163" s="3"/>
      <c r="S163" s="13"/>
      <c r="T163" s="4" t="s">
        <v>3</v>
      </c>
    </row>
    <row r="164" spans="1:22" ht="30" customHeight="1">
      <c r="A164" s="225"/>
      <c r="B164" s="222" t="s">
        <v>27</v>
      </c>
      <c r="C164" s="222" t="s">
        <v>6</v>
      </c>
      <c r="D164" s="30" t="s">
        <v>3</v>
      </c>
      <c r="E164" s="27" t="s">
        <v>3</v>
      </c>
      <c r="F164" s="27" t="s">
        <v>3</v>
      </c>
      <c r="G164" s="2"/>
      <c r="H164" s="57" t="s">
        <v>3</v>
      </c>
      <c r="I164" s="57" t="s">
        <v>3</v>
      </c>
      <c r="J164" s="57" t="s">
        <v>3</v>
      </c>
      <c r="K164" s="27" t="s">
        <v>3</v>
      </c>
      <c r="L164" s="27" t="s">
        <v>3</v>
      </c>
      <c r="M164" s="66">
        <f>M165+M166</f>
        <v>10542.900000000001</v>
      </c>
      <c r="N164" s="66">
        <f t="shared" ref="N164:S164" si="21">N165+N166</f>
        <v>4559.1000000000004</v>
      </c>
      <c r="O164" s="66">
        <f t="shared" si="21"/>
        <v>4559.1000000000004</v>
      </c>
      <c r="P164" s="66">
        <f t="shared" si="21"/>
        <v>4559.1000000000004</v>
      </c>
      <c r="Q164" s="66">
        <f t="shared" si="21"/>
        <v>4559.1000000000004</v>
      </c>
      <c r="R164" s="66">
        <f t="shared" si="21"/>
        <v>4559.1000000000004</v>
      </c>
      <c r="S164" s="66">
        <f t="shared" si="21"/>
        <v>4559.1000000000004</v>
      </c>
      <c r="T164" s="66">
        <f>SUM(M164:S164)</f>
        <v>37897.5</v>
      </c>
    </row>
    <row r="165" spans="1:22">
      <c r="A165" s="227"/>
      <c r="B165" s="223"/>
      <c r="C165" s="223"/>
      <c r="D165" s="30" t="s">
        <v>3</v>
      </c>
      <c r="E165" s="27" t="s">
        <v>3</v>
      </c>
      <c r="F165" s="27" t="s">
        <v>3</v>
      </c>
      <c r="G165" s="2"/>
      <c r="H165" s="57" t="s">
        <v>72</v>
      </c>
      <c r="I165" s="57" t="s">
        <v>73</v>
      </c>
      <c r="J165" s="57" t="s">
        <v>74</v>
      </c>
      <c r="K165" s="27" t="s">
        <v>3</v>
      </c>
      <c r="L165" s="27" t="s">
        <v>3</v>
      </c>
      <c r="M165" s="67">
        <v>5983.8</v>
      </c>
      <c r="N165" s="67"/>
      <c r="O165" s="67"/>
      <c r="P165" s="67"/>
      <c r="Q165" s="67"/>
      <c r="R165" s="67"/>
      <c r="S165" s="68"/>
      <c r="T165" s="67">
        <f>SUM(M165:S165)</f>
        <v>5983.8</v>
      </c>
    </row>
    <row r="166" spans="1:22">
      <c r="A166" s="226"/>
      <c r="B166" s="224"/>
      <c r="C166" s="224"/>
      <c r="D166" s="30" t="s">
        <v>3</v>
      </c>
      <c r="E166" s="27" t="s">
        <v>3</v>
      </c>
      <c r="F166" s="27" t="s">
        <v>3</v>
      </c>
      <c r="G166" s="2"/>
      <c r="H166" s="57" t="s">
        <v>75</v>
      </c>
      <c r="I166" s="57" t="s">
        <v>88</v>
      </c>
      <c r="J166" s="57" t="s">
        <v>77</v>
      </c>
      <c r="K166" s="27"/>
      <c r="L166" s="27"/>
      <c r="M166" s="67">
        <v>4559.1000000000004</v>
      </c>
      <c r="N166" s="67">
        <v>4559.1000000000004</v>
      </c>
      <c r="O166" s="67">
        <v>4559.1000000000004</v>
      </c>
      <c r="P166" s="67">
        <v>4559.1000000000004</v>
      </c>
      <c r="Q166" s="67">
        <v>4559.1000000000004</v>
      </c>
      <c r="R166" s="67">
        <v>4559.1000000000004</v>
      </c>
      <c r="S166" s="67">
        <v>4559.1000000000004</v>
      </c>
      <c r="T166" s="67">
        <f>SUM(M166:S166)</f>
        <v>31913.699999999997</v>
      </c>
    </row>
    <row r="167" spans="1:22">
      <c r="A167" s="3"/>
      <c r="B167" s="5" t="s">
        <v>28</v>
      </c>
      <c r="C167" s="2"/>
      <c r="D167" s="21"/>
      <c r="E167" s="4"/>
      <c r="F167" s="4"/>
      <c r="G167" s="21"/>
      <c r="H167" s="50"/>
      <c r="I167" s="50"/>
      <c r="J167" s="50"/>
      <c r="K167" s="4"/>
      <c r="L167" s="4"/>
      <c r="M167" s="3"/>
      <c r="N167" s="3"/>
      <c r="O167" s="3"/>
      <c r="P167" s="3"/>
      <c r="Q167" s="3"/>
      <c r="R167" s="3"/>
      <c r="S167" s="13"/>
      <c r="T167" s="3"/>
    </row>
    <row r="168" spans="1:22">
      <c r="A168" s="3"/>
      <c r="B168" s="2" t="s">
        <v>8</v>
      </c>
      <c r="C168" s="2" t="s">
        <v>6</v>
      </c>
      <c r="D168" s="21"/>
      <c r="E168" s="4" t="s">
        <v>3</v>
      </c>
      <c r="F168" s="4" t="s">
        <v>3</v>
      </c>
      <c r="G168" s="21"/>
      <c r="H168" s="50"/>
      <c r="I168" s="50"/>
      <c r="J168" s="50"/>
      <c r="K168" s="4" t="s">
        <v>3</v>
      </c>
      <c r="L168" s="4" t="s">
        <v>3</v>
      </c>
      <c r="M168" s="3"/>
      <c r="N168" s="3"/>
      <c r="O168" s="3"/>
      <c r="P168" s="3"/>
      <c r="Q168" s="3"/>
      <c r="R168" s="3"/>
      <c r="S168" s="13"/>
      <c r="T168" s="3"/>
    </row>
    <row r="169" spans="1:22">
      <c r="A169" s="3"/>
      <c r="B169" s="2" t="s">
        <v>9</v>
      </c>
      <c r="C169" s="2" t="s">
        <v>6</v>
      </c>
      <c r="D169" s="21"/>
      <c r="E169" s="4" t="s">
        <v>3</v>
      </c>
      <c r="F169" s="4" t="s">
        <v>3</v>
      </c>
      <c r="G169" s="21"/>
      <c r="H169" s="50"/>
      <c r="I169" s="50"/>
      <c r="J169" s="50"/>
      <c r="K169" s="4" t="s">
        <v>3</v>
      </c>
      <c r="L169" s="4" t="s">
        <v>3</v>
      </c>
      <c r="M169" s="3"/>
      <c r="N169" s="3"/>
      <c r="O169" s="3"/>
      <c r="P169" s="3"/>
      <c r="Q169" s="3"/>
      <c r="R169" s="3"/>
      <c r="S169" s="13"/>
      <c r="T169" s="3"/>
    </row>
    <row r="170" spans="1:22">
      <c r="A170" s="3"/>
      <c r="B170" s="2" t="s">
        <v>10</v>
      </c>
      <c r="C170" s="2" t="s">
        <v>6</v>
      </c>
      <c r="D170" s="21"/>
      <c r="E170" s="4" t="s">
        <v>3</v>
      </c>
      <c r="F170" s="4" t="s">
        <v>3</v>
      </c>
      <c r="G170" s="21"/>
      <c r="H170" s="50" t="s">
        <v>3</v>
      </c>
      <c r="I170" s="50" t="s">
        <v>3</v>
      </c>
      <c r="J170" s="50" t="s">
        <v>3</v>
      </c>
      <c r="K170" s="4" t="s">
        <v>3</v>
      </c>
      <c r="L170" s="4" t="s">
        <v>3</v>
      </c>
      <c r="M170" s="3"/>
      <c r="N170" s="3"/>
      <c r="O170" s="3"/>
      <c r="P170" s="3"/>
      <c r="Q170" s="3"/>
      <c r="R170" s="3"/>
      <c r="S170" s="13"/>
      <c r="T170" s="3"/>
    </row>
    <row r="171" spans="1:22" ht="60">
      <c r="A171" s="3"/>
      <c r="B171" s="2" t="s">
        <v>146</v>
      </c>
      <c r="C171" s="25" t="s">
        <v>53</v>
      </c>
      <c r="D171" s="30"/>
      <c r="E171" s="27" t="s">
        <v>39</v>
      </c>
      <c r="F171" s="4" t="s">
        <v>36</v>
      </c>
      <c r="G171" s="21" t="s">
        <v>3</v>
      </c>
      <c r="H171" s="50" t="s">
        <v>3</v>
      </c>
      <c r="I171" s="50" t="s">
        <v>3</v>
      </c>
      <c r="J171" s="50" t="s">
        <v>3</v>
      </c>
      <c r="K171" s="4">
        <v>45</v>
      </c>
      <c r="L171" s="4">
        <v>45</v>
      </c>
      <c r="M171" s="3">
        <v>45</v>
      </c>
      <c r="N171" s="3">
        <v>45</v>
      </c>
      <c r="O171" s="3">
        <v>45</v>
      </c>
      <c r="P171" s="3">
        <v>45</v>
      </c>
      <c r="Q171" s="3">
        <v>45</v>
      </c>
      <c r="R171" s="3">
        <v>45</v>
      </c>
      <c r="S171" s="3">
        <v>45</v>
      </c>
      <c r="T171" s="4" t="s">
        <v>3</v>
      </c>
    </row>
    <row r="172" spans="1:22" ht="60">
      <c r="A172" s="3"/>
      <c r="B172" s="2" t="s">
        <v>66</v>
      </c>
      <c r="C172" s="2" t="s">
        <v>38</v>
      </c>
      <c r="D172" s="21"/>
      <c r="E172" s="27" t="s">
        <v>39</v>
      </c>
      <c r="F172" s="4" t="s">
        <v>36</v>
      </c>
      <c r="G172" s="21" t="s">
        <v>3</v>
      </c>
      <c r="H172" s="50" t="s">
        <v>3</v>
      </c>
      <c r="I172" s="50" t="s">
        <v>3</v>
      </c>
      <c r="J172" s="50" t="s">
        <v>3</v>
      </c>
      <c r="K172" s="4">
        <v>500</v>
      </c>
      <c r="L172" s="4">
        <v>500</v>
      </c>
      <c r="M172" s="3">
        <v>500</v>
      </c>
      <c r="N172" s="3">
        <v>500</v>
      </c>
      <c r="O172" s="3">
        <v>500</v>
      </c>
      <c r="P172" s="3">
        <v>500</v>
      </c>
      <c r="Q172" s="3">
        <v>500</v>
      </c>
      <c r="R172" s="3">
        <v>500</v>
      </c>
      <c r="S172" s="3">
        <v>500</v>
      </c>
      <c r="T172" s="4" t="s">
        <v>3</v>
      </c>
    </row>
    <row r="173" spans="1:22" s="76" customFormat="1" ht="45">
      <c r="A173" s="40" t="s">
        <v>67</v>
      </c>
      <c r="B173" s="17" t="s">
        <v>149</v>
      </c>
      <c r="C173" s="17"/>
      <c r="D173" s="73"/>
      <c r="E173" s="47"/>
      <c r="F173" s="4" t="s">
        <v>36</v>
      </c>
      <c r="G173" s="73"/>
      <c r="H173" s="74"/>
      <c r="I173" s="74"/>
      <c r="J173" s="74"/>
      <c r="K173" s="47"/>
      <c r="L173" s="47"/>
      <c r="M173" s="40"/>
      <c r="N173" s="40"/>
      <c r="O173" s="40"/>
      <c r="P173" s="40"/>
      <c r="Q173" s="40"/>
      <c r="R173" s="40"/>
      <c r="S173" s="75"/>
      <c r="T173" s="47" t="s">
        <v>3</v>
      </c>
      <c r="U173" s="220"/>
      <c r="V173" s="221"/>
    </row>
    <row r="174" spans="1:22" s="76" customFormat="1">
      <c r="A174" s="40"/>
      <c r="B174" s="95"/>
      <c r="C174" s="17"/>
      <c r="D174" s="73">
        <v>0.05</v>
      </c>
      <c r="E174" s="47"/>
      <c r="F174" s="4"/>
      <c r="G174" s="73"/>
      <c r="H174" s="50" t="s">
        <v>3</v>
      </c>
      <c r="I174" s="50" t="s">
        <v>3</v>
      </c>
      <c r="J174" s="50" t="s">
        <v>3</v>
      </c>
      <c r="K174" s="48" t="s">
        <v>3</v>
      </c>
      <c r="L174" s="48" t="s">
        <v>3</v>
      </c>
      <c r="M174" s="99">
        <f>M175+M176+M177</f>
        <v>2584.6</v>
      </c>
      <c r="N174" s="99">
        <f t="shared" ref="N174:S174" si="22">N175+N176+N177</f>
        <v>2403.6</v>
      </c>
      <c r="O174" s="99">
        <f t="shared" si="22"/>
        <v>2403.6</v>
      </c>
      <c r="P174" s="99">
        <f t="shared" si="22"/>
        <v>2403.6</v>
      </c>
      <c r="Q174" s="99">
        <f t="shared" si="22"/>
        <v>2403.6</v>
      </c>
      <c r="R174" s="99">
        <f t="shared" si="22"/>
        <v>2403.6</v>
      </c>
      <c r="S174" s="99">
        <f t="shared" si="22"/>
        <v>2403.6</v>
      </c>
      <c r="T174" s="100">
        <f>SUM(M174:S174)</f>
        <v>17006.2</v>
      </c>
      <c r="U174" s="220"/>
      <c r="V174" s="221"/>
    </row>
    <row r="175" spans="1:22" s="76" customFormat="1" ht="30" customHeight="1">
      <c r="A175" s="40"/>
      <c r="B175" s="96" t="s">
        <v>27</v>
      </c>
      <c r="C175" s="77" t="s">
        <v>6</v>
      </c>
      <c r="D175" s="26" t="s">
        <v>3</v>
      </c>
      <c r="E175" s="48" t="s">
        <v>3</v>
      </c>
      <c r="F175" s="48" t="s">
        <v>3</v>
      </c>
      <c r="G175" s="73"/>
      <c r="H175" s="78" t="s">
        <v>75</v>
      </c>
      <c r="I175" s="78" t="s">
        <v>88</v>
      </c>
      <c r="J175" s="78" t="s">
        <v>77</v>
      </c>
      <c r="K175" s="48" t="s">
        <v>3</v>
      </c>
      <c r="L175" s="48" t="s">
        <v>3</v>
      </c>
      <c r="M175" s="67">
        <v>2328</v>
      </c>
      <c r="N175" s="67">
        <v>2328</v>
      </c>
      <c r="O175" s="67">
        <v>2328</v>
      </c>
      <c r="P175" s="67">
        <v>2328</v>
      </c>
      <c r="Q175" s="67">
        <v>2328</v>
      </c>
      <c r="R175" s="67">
        <v>2328</v>
      </c>
      <c r="S175" s="67">
        <v>2328</v>
      </c>
      <c r="T175" s="67">
        <f>SUM(M175:S175)</f>
        <v>16296</v>
      </c>
      <c r="U175" s="220"/>
      <c r="V175" s="221"/>
    </row>
    <row r="176" spans="1:22" s="76" customFormat="1">
      <c r="A176" s="40"/>
      <c r="B176" s="97"/>
      <c r="C176" s="77" t="s">
        <v>6</v>
      </c>
      <c r="D176" s="26"/>
      <c r="E176" s="48"/>
      <c r="F176" s="48"/>
      <c r="G176" s="73"/>
      <c r="H176" s="78" t="s">
        <v>75</v>
      </c>
      <c r="I176" s="78" t="s">
        <v>78</v>
      </c>
      <c r="J176" s="78" t="s">
        <v>77</v>
      </c>
      <c r="K176" s="48" t="s">
        <v>3</v>
      </c>
      <c r="L176" s="48" t="s">
        <v>3</v>
      </c>
      <c r="M176" s="67">
        <v>75.599999999999994</v>
      </c>
      <c r="N176" s="67">
        <v>75.599999999999994</v>
      </c>
      <c r="O176" s="67">
        <v>75.599999999999994</v>
      </c>
      <c r="P176" s="67">
        <v>75.599999999999994</v>
      </c>
      <c r="Q176" s="67">
        <v>75.599999999999994</v>
      </c>
      <c r="R176" s="67">
        <v>75.599999999999994</v>
      </c>
      <c r="S176" s="67">
        <v>75.599999999999994</v>
      </c>
      <c r="T176" s="67">
        <f>SUM(M176:S176)</f>
        <v>529.20000000000005</v>
      </c>
      <c r="U176" s="220"/>
      <c r="V176" s="221"/>
    </row>
    <row r="177" spans="1:22" s="76" customFormat="1">
      <c r="A177" s="40"/>
      <c r="B177" s="98"/>
      <c r="C177" s="77" t="s">
        <v>6</v>
      </c>
      <c r="D177" s="26"/>
      <c r="E177" s="48"/>
      <c r="F177" s="48"/>
      <c r="G177" s="73"/>
      <c r="H177" s="78" t="s">
        <v>72</v>
      </c>
      <c r="I177" s="78" t="s">
        <v>73</v>
      </c>
      <c r="J177" s="78" t="s">
        <v>77</v>
      </c>
      <c r="K177" s="48" t="s">
        <v>3</v>
      </c>
      <c r="L177" s="48" t="s">
        <v>3</v>
      </c>
      <c r="M177" s="67">
        <v>181</v>
      </c>
      <c r="N177" s="67"/>
      <c r="O177" s="67"/>
      <c r="P177" s="67"/>
      <c r="Q177" s="67"/>
      <c r="R177" s="67"/>
      <c r="S177" s="68"/>
      <c r="T177" s="67">
        <f>SUM(M177:S177)</f>
        <v>181</v>
      </c>
      <c r="U177" s="220"/>
      <c r="V177" s="221"/>
    </row>
    <row r="178" spans="1:22" s="76" customFormat="1">
      <c r="A178" s="40"/>
      <c r="B178" s="79" t="s">
        <v>28</v>
      </c>
      <c r="C178" s="17"/>
      <c r="D178" s="73"/>
      <c r="E178" s="47"/>
      <c r="F178" s="47"/>
      <c r="G178" s="73"/>
      <c r="H178" s="74"/>
      <c r="I178" s="74"/>
      <c r="J178" s="74"/>
      <c r="K178" s="47"/>
      <c r="L178" s="47"/>
      <c r="M178" s="40"/>
      <c r="N178" s="40"/>
      <c r="O178" s="40"/>
      <c r="P178" s="40"/>
      <c r="Q178" s="40"/>
      <c r="R178" s="40"/>
      <c r="S178" s="75"/>
      <c r="T178" s="40"/>
      <c r="U178" s="220"/>
      <c r="V178" s="221"/>
    </row>
    <row r="179" spans="1:22" s="76" customFormat="1">
      <c r="A179" s="40"/>
      <c r="B179" s="17" t="s">
        <v>8</v>
      </c>
      <c r="C179" s="17" t="s">
        <v>6</v>
      </c>
      <c r="D179" s="73"/>
      <c r="E179" s="47" t="s">
        <v>3</v>
      </c>
      <c r="F179" s="47" t="s">
        <v>3</v>
      </c>
      <c r="G179" s="73"/>
      <c r="H179" s="74"/>
      <c r="I179" s="74"/>
      <c r="J179" s="74"/>
      <c r="K179" s="47" t="s">
        <v>3</v>
      </c>
      <c r="L179" s="47" t="s">
        <v>3</v>
      </c>
      <c r="M179" s="40"/>
      <c r="N179" s="40"/>
      <c r="O179" s="40"/>
      <c r="P179" s="40"/>
      <c r="Q179" s="40"/>
      <c r="R179" s="40"/>
      <c r="S179" s="75"/>
      <c r="T179" s="40"/>
      <c r="U179" s="220"/>
      <c r="V179" s="221"/>
    </row>
    <row r="180" spans="1:22" s="76" customFormat="1">
      <c r="A180" s="40"/>
      <c r="B180" s="17" t="s">
        <v>9</v>
      </c>
      <c r="C180" s="17" t="s">
        <v>6</v>
      </c>
      <c r="D180" s="73"/>
      <c r="E180" s="47" t="s">
        <v>3</v>
      </c>
      <c r="F180" s="47" t="s">
        <v>3</v>
      </c>
      <c r="G180" s="73"/>
      <c r="H180" s="74"/>
      <c r="I180" s="74"/>
      <c r="J180" s="74"/>
      <c r="K180" s="47" t="s">
        <v>3</v>
      </c>
      <c r="L180" s="47" t="s">
        <v>3</v>
      </c>
      <c r="M180" s="40"/>
      <c r="N180" s="40"/>
      <c r="O180" s="40"/>
      <c r="P180" s="40"/>
      <c r="Q180" s="40"/>
      <c r="R180" s="40"/>
      <c r="S180" s="75"/>
      <c r="T180" s="40"/>
      <c r="U180" s="220"/>
      <c r="V180" s="221"/>
    </row>
    <row r="181" spans="1:22" s="76" customFormat="1">
      <c r="A181" s="40"/>
      <c r="B181" s="17" t="s">
        <v>10</v>
      </c>
      <c r="C181" s="17" t="s">
        <v>6</v>
      </c>
      <c r="D181" s="73"/>
      <c r="E181" s="47" t="s">
        <v>3</v>
      </c>
      <c r="F181" s="47" t="s">
        <v>3</v>
      </c>
      <c r="G181" s="73"/>
      <c r="H181" s="74" t="s">
        <v>3</v>
      </c>
      <c r="I181" s="74" t="s">
        <v>3</v>
      </c>
      <c r="J181" s="74" t="s">
        <v>3</v>
      </c>
      <c r="K181" s="47" t="s">
        <v>3</v>
      </c>
      <c r="L181" s="47" t="s">
        <v>3</v>
      </c>
      <c r="M181" s="40"/>
      <c r="N181" s="40"/>
      <c r="O181" s="40"/>
      <c r="P181" s="40"/>
      <c r="Q181" s="40"/>
      <c r="R181" s="40"/>
      <c r="S181" s="75"/>
      <c r="T181" s="40"/>
      <c r="U181" s="220"/>
      <c r="V181" s="221"/>
    </row>
    <row r="182" spans="1:22" s="76" customFormat="1" ht="150">
      <c r="A182" s="40"/>
      <c r="B182" s="25" t="s">
        <v>135</v>
      </c>
      <c r="C182" s="25" t="s">
        <v>29</v>
      </c>
      <c r="D182" s="21" t="s">
        <v>3</v>
      </c>
      <c r="E182" s="30" t="s">
        <v>63</v>
      </c>
      <c r="F182" s="27" t="s">
        <v>36</v>
      </c>
      <c r="G182" s="30" t="s">
        <v>3</v>
      </c>
      <c r="H182" s="57" t="s">
        <v>3</v>
      </c>
      <c r="I182" s="57" t="s">
        <v>3</v>
      </c>
      <c r="J182" s="57" t="s">
        <v>3</v>
      </c>
      <c r="K182" s="27" t="s">
        <v>3</v>
      </c>
      <c r="L182" s="27" t="s">
        <v>3</v>
      </c>
      <c r="M182" s="28">
        <v>15.1</v>
      </c>
      <c r="N182" s="28">
        <v>15.1</v>
      </c>
      <c r="O182" s="28">
        <v>15.1</v>
      </c>
      <c r="P182" s="28">
        <v>15.1</v>
      </c>
      <c r="Q182" s="28">
        <v>15.1</v>
      </c>
      <c r="R182" s="28">
        <v>15.1</v>
      </c>
      <c r="S182" s="28">
        <v>15.1</v>
      </c>
      <c r="T182" s="4" t="s">
        <v>3</v>
      </c>
      <c r="U182" s="91"/>
      <c r="V182" s="90"/>
    </row>
    <row r="183" spans="1:22" ht="60">
      <c r="A183" s="40" t="s">
        <v>139</v>
      </c>
      <c r="B183" s="84" t="s">
        <v>138</v>
      </c>
      <c r="C183" s="85"/>
      <c r="D183" s="86">
        <v>0.2</v>
      </c>
      <c r="E183" s="27"/>
      <c r="F183" s="4"/>
      <c r="G183" s="21"/>
      <c r="H183" s="50"/>
      <c r="I183" s="50"/>
      <c r="J183" s="50"/>
      <c r="K183" s="4"/>
      <c r="L183" s="4"/>
      <c r="M183" s="3"/>
      <c r="N183" s="3"/>
      <c r="O183" s="3"/>
      <c r="P183" s="3"/>
      <c r="Q183" s="3"/>
      <c r="R183" s="3"/>
      <c r="S183" s="13"/>
      <c r="T183" s="4"/>
    </row>
    <row r="184" spans="1:22" ht="18.75">
      <c r="A184" s="3" t="s">
        <v>142</v>
      </c>
      <c r="B184" s="230" t="s">
        <v>143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2"/>
    </row>
    <row r="185" spans="1:22" ht="45">
      <c r="A185" s="3"/>
      <c r="B185" s="5" t="s">
        <v>27</v>
      </c>
      <c r="C185" s="2" t="s">
        <v>6</v>
      </c>
      <c r="D185" s="21" t="s">
        <v>3</v>
      </c>
      <c r="E185" s="4" t="s">
        <v>3</v>
      </c>
      <c r="F185" s="4" t="s">
        <v>3</v>
      </c>
      <c r="G185" s="30" t="s">
        <v>34</v>
      </c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52">
        <f>M192</f>
        <v>0</v>
      </c>
      <c r="N185" s="52">
        <f t="shared" ref="N185:S185" si="23">N192</f>
        <v>0</v>
      </c>
      <c r="O185" s="52">
        <f t="shared" si="23"/>
        <v>0</v>
      </c>
      <c r="P185" s="52">
        <f t="shared" si="23"/>
        <v>0</v>
      </c>
      <c r="Q185" s="52">
        <f t="shared" si="23"/>
        <v>0</v>
      </c>
      <c r="R185" s="52">
        <f t="shared" si="23"/>
        <v>0</v>
      </c>
      <c r="S185" s="52">
        <f t="shared" si="23"/>
        <v>0</v>
      </c>
      <c r="T185" s="52">
        <f>SUM(M185:S185)</f>
        <v>0</v>
      </c>
    </row>
    <row r="186" spans="1:22">
      <c r="A186" s="3"/>
      <c r="B186" s="5" t="s">
        <v>28</v>
      </c>
      <c r="C186" s="2"/>
      <c r="D186" s="21"/>
      <c r="E186" s="4"/>
      <c r="F186" s="4"/>
      <c r="G186" s="21"/>
      <c r="H186" s="50"/>
      <c r="I186" s="50"/>
      <c r="J186" s="50"/>
      <c r="K186" s="4"/>
      <c r="L186" s="4"/>
      <c r="M186" s="3"/>
      <c r="N186" s="3"/>
      <c r="O186" s="3"/>
      <c r="P186" s="3"/>
      <c r="Q186" s="3"/>
      <c r="R186" s="3"/>
      <c r="S186" s="13"/>
      <c r="T186" s="3"/>
    </row>
    <row r="187" spans="1:22">
      <c r="A187" s="3"/>
      <c r="B187" s="2" t="s">
        <v>8</v>
      </c>
      <c r="C187" s="2" t="s">
        <v>6</v>
      </c>
      <c r="D187" s="21" t="s">
        <v>3</v>
      </c>
      <c r="E187" s="4" t="s">
        <v>3</v>
      </c>
      <c r="F187" s="4" t="s">
        <v>3</v>
      </c>
      <c r="G187" s="21"/>
      <c r="H187" s="50" t="s">
        <v>3</v>
      </c>
      <c r="I187" s="50" t="s">
        <v>3</v>
      </c>
      <c r="J187" s="50" t="s">
        <v>3</v>
      </c>
      <c r="K187" s="4" t="s">
        <v>3</v>
      </c>
      <c r="L187" s="4" t="s">
        <v>3</v>
      </c>
      <c r="M187" s="109">
        <v>0</v>
      </c>
      <c r="N187" s="108">
        <f t="shared" ref="N187:S187" si="24">N194</f>
        <v>142020</v>
      </c>
      <c r="O187" s="108">
        <f t="shared" si="24"/>
        <v>177627</v>
      </c>
      <c r="P187" s="108">
        <f t="shared" si="24"/>
        <v>89790</v>
      </c>
      <c r="Q187" s="108">
        <f t="shared" si="24"/>
        <v>69640</v>
      </c>
      <c r="R187" s="108">
        <f t="shared" si="24"/>
        <v>90320</v>
      </c>
      <c r="S187" s="108">
        <f t="shared" si="24"/>
        <v>70380</v>
      </c>
      <c r="T187" s="108">
        <f>SUM(N187:S187)</f>
        <v>639777</v>
      </c>
    </row>
    <row r="188" spans="1:22">
      <c r="A188" s="3"/>
      <c r="B188" s="2" t="s">
        <v>9</v>
      </c>
      <c r="C188" s="2" t="s">
        <v>6</v>
      </c>
      <c r="D188" s="21" t="s">
        <v>3</v>
      </c>
      <c r="E188" s="4" t="s">
        <v>3</v>
      </c>
      <c r="F188" s="4" t="s">
        <v>3</v>
      </c>
      <c r="G188" s="21"/>
      <c r="H188" s="50" t="s">
        <v>3</v>
      </c>
      <c r="I188" s="50" t="s">
        <v>3</v>
      </c>
      <c r="J188" s="50" t="s">
        <v>3</v>
      </c>
      <c r="K188" s="4" t="s">
        <v>3</v>
      </c>
      <c r="L188" s="4" t="s">
        <v>3</v>
      </c>
      <c r="M188" s="3"/>
      <c r="N188" s="3"/>
      <c r="O188" s="3"/>
      <c r="P188" s="3"/>
      <c r="Q188" s="3"/>
      <c r="R188" s="3"/>
      <c r="S188" s="13"/>
      <c r="T188" s="3"/>
    </row>
    <row r="189" spans="1:22">
      <c r="A189" s="3"/>
      <c r="B189" s="2" t="s">
        <v>10</v>
      </c>
      <c r="C189" s="2" t="s">
        <v>6</v>
      </c>
      <c r="D189" s="21" t="s">
        <v>3</v>
      </c>
      <c r="E189" s="4" t="s">
        <v>3</v>
      </c>
      <c r="F189" s="4" t="s">
        <v>3</v>
      </c>
      <c r="G189" s="21"/>
      <c r="H189" s="50" t="s">
        <v>3</v>
      </c>
      <c r="I189" s="50" t="s">
        <v>3</v>
      </c>
      <c r="J189" s="50" t="s">
        <v>3</v>
      </c>
      <c r="K189" s="4" t="s">
        <v>3</v>
      </c>
      <c r="L189" s="4" t="s">
        <v>3</v>
      </c>
      <c r="M189" s="3"/>
      <c r="N189" s="3"/>
      <c r="O189" s="3"/>
      <c r="P189" s="3"/>
      <c r="Q189" s="3"/>
      <c r="R189" s="3"/>
      <c r="S189" s="13"/>
      <c r="T189" s="3"/>
    </row>
    <row r="190" spans="1:22" ht="135">
      <c r="A190" s="8"/>
      <c r="B190" s="25" t="s">
        <v>154</v>
      </c>
      <c r="C190" s="25" t="s">
        <v>29</v>
      </c>
      <c r="D190" s="21" t="s">
        <v>3</v>
      </c>
      <c r="E190" s="30" t="s">
        <v>156</v>
      </c>
      <c r="F190" s="27" t="s">
        <v>36</v>
      </c>
      <c r="G190" s="30" t="s">
        <v>3</v>
      </c>
      <c r="H190" s="57" t="s">
        <v>3</v>
      </c>
      <c r="I190" s="57" t="s">
        <v>3</v>
      </c>
      <c r="J190" s="57" t="s">
        <v>3</v>
      </c>
      <c r="K190" s="27">
        <v>57</v>
      </c>
      <c r="L190" s="27">
        <v>55</v>
      </c>
      <c r="M190" s="28">
        <v>51</v>
      </c>
      <c r="N190" s="28">
        <v>49</v>
      </c>
      <c r="O190" s="28">
        <v>46</v>
      </c>
      <c r="P190" s="28">
        <v>44</v>
      </c>
      <c r="Q190" s="28">
        <v>41</v>
      </c>
      <c r="R190" s="28">
        <v>38</v>
      </c>
      <c r="S190" s="28">
        <v>33</v>
      </c>
      <c r="T190" s="4" t="s">
        <v>3</v>
      </c>
    </row>
    <row r="191" spans="1:22" ht="30">
      <c r="A191" s="3" t="s">
        <v>140</v>
      </c>
      <c r="B191" s="2" t="s">
        <v>141</v>
      </c>
      <c r="C191" s="2"/>
      <c r="D191" s="21">
        <v>0.2</v>
      </c>
      <c r="E191" s="4"/>
      <c r="F191" s="4" t="s">
        <v>36</v>
      </c>
      <c r="G191" s="21"/>
      <c r="H191" s="50"/>
      <c r="I191" s="50"/>
      <c r="J191" s="50"/>
      <c r="K191" s="4"/>
      <c r="L191" s="4"/>
      <c r="M191" s="3"/>
      <c r="N191" s="3"/>
      <c r="O191" s="3"/>
      <c r="P191" s="3"/>
      <c r="Q191" s="3"/>
      <c r="R191" s="3"/>
      <c r="S191" s="13"/>
      <c r="T191" s="4" t="s">
        <v>3</v>
      </c>
    </row>
    <row r="192" spans="1:22" ht="15" customHeight="1">
      <c r="A192" s="94"/>
      <c r="B192" s="93" t="s">
        <v>27</v>
      </c>
      <c r="C192" s="93" t="s">
        <v>6</v>
      </c>
      <c r="D192" s="30" t="s">
        <v>3</v>
      </c>
      <c r="E192" s="27" t="s">
        <v>3</v>
      </c>
      <c r="F192" s="27" t="s">
        <v>3</v>
      </c>
      <c r="G192" s="72"/>
      <c r="H192" s="57" t="s">
        <v>3</v>
      </c>
      <c r="I192" s="57" t="s">
        <v>3</v>
      </c>
      <c r="J192" s="57" t="s">
        <v>3</v>
      </c>
      <c r="K192" s="27" t="s">
        <v>3</v>
      </c>
      <c r="L192" s="27" t="s">
        <v>3</v>
      </c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3"/>
      <c r="B193" s="5" t="s">
        <v>28</v>
      </c>
      <c r="C193" s="2"/>
      <c r="D193" s="21"/>
      <c r="E193" s="4"/>
      <c r="F193" s="4"/>
      <c r="G193" s="21"/>
      <c r="H193" s="50"/>
      <c r="I193" s="57"/>
      <c r="J193" s="50"/>
      <c r="K193" s="27"/>
      <c r="L193" s="27"/>
      <c r="M193" s="70"/>
      <c r="N193" s="70"/>
      <c r="O193" s="70"/>
      <c r="P193" s="70"/>
      <c r="Q193" s="70"/>
      <c r="R193" s="70"/>
      <c r="S193" s="70"/>
      <c r="T193" s="70"/>
    </row>
    <row r="194" spans="1:20">
      <c r="A194" s="3"/>
      <c r="B194" s="2" t="s">
        <v>8</v>
      </c>
      <c r="C194" s="2" t="s">
        <v>6</v>
      </c>
      <c r="D194" s="21"/>
      <c r="E194" s="4" t="s">
        <v>3</v>
      </c>
      <c r="F194" s="4" t="s">
        <v>3</v>
      </c>
      <c r="G194" s="21"/>
      <c r="H194" s="50" t="s">
        <v>3</v>
      </c>
      <c r="I194" s="50" t="s">
        <v>3</v>
      </c>
      <c r="J194" s="50" t="s">
        <v>3</v>
      </c>
      <c r="K194" s="4" t="s">
        <v>3</v>
      </c>
      <c r="L194" s="4" t="s">
        <v>3</v>
      </c>
      <c r="M194" s="109">
        <v>0</v>
      </c>
      <c r="N194" s="108">
        <v>142020</v>
      </c>
      <c r="O194" s="108">
        <v>177627</v>
      </c>
      <c r="P194" s="108">
        <v>89790</v>
      </c>
      <c r="Q194" s="108">
        <v>69640</v>
      </c>
      <c r="R194" s="108">
        <v>90320</v>
      </c>
      <c r="S194" s="110">
        <v>70380</v>
      </c>
      <c r="T194" s="108">
        <f>SUM(M194:S194)</f>
        <v>639777</v>
      </c>
    </row>
    <row r="195" spans="1:20">
      <c r="A195" s="3"/>
      <c r="B195" s="2" t="s">
        <v>9</v>
      </c>
      <c r="C195" s="2" t="s">
        <v>6</v>
      </c>
      <c r="D195" s="21"/>
      <c r="E195" s="4" t="s">
        <v>3</v>
      </c>
      <c r="F195" s="4" t="s">
        <v>3</v>
      </c>
      <c r="G195" s="21"/>
      <c r="H195" s="50" t="s">
        <v>3</v>
      </c>
      <c r="I195" s="50" t="s">
        <v>3</v>
      </c>
      <c r="J195" s="50" t="s">
        <v>3</v>
      </c>
      <c r="K195" s="4" t="s">
        <v>3</v>
      </c>
      <c r="L195" s="4" t="s">
        <v>3</v>
      </c>
      <c r="M195" s="3"/>
      <c r="N195" s="101"/>
      <c r="O195" s="101"/>
      <c r="P195" s="101"/>
      <c r="Q195" s="101"/>
      <c r="R195" s="101"/>
      <c r="S195" s="102"/>
      <c r="T195" s="101"/>
    </row>
    <row r="196" spans="1:20">
      <c r="A196" s="3"/>
      <c r="B196" s="2" t="s">
        <v>10</v>
      </c>
      <c r="C196" s="2" t="s">
        <v>6</v>
      </c>
      <c r="D196" s="21"/>
      <c r="E196" s="4" t="s">
        <v>3</v>
      </c>
      <c r="F196" s="4" t="s">
        <v>3</v>
      </c>
      <c r="G196" s="21"/>
      <c r="H196" s="50" t="s">
        <v>3</v>
      </c>
      <c r="I196" s="50" t="s">
        <v>3</v>
      </c>
      <c r="J196" s="50" t="s">
        <v>3</v>
      </c>
      <c r="K196" s="4" t="s">
        <v>3</v>
      </c>
      <c r="L196" s="4" t="s">
        <v>3</v>
      </c>
      <c r="M196" s="3"/>
      <c r="N196" s="101"/>
      <c r="O196" s="101"/>
      <c r="P196" s="101"/>
      <c r="Q196" s="101"/>
      <c r="R196" s="101"/>
      <c r="S196" s="102"/>
      <c r="T196" s="101"/>
    </row>
    <row r="197" spans="1:20" ht="90">
      <c r="A197" s="3"/>
      <c r="B197" s="25" t="s">
        <v>155</v>
      </c>
      <c r="C197" s="25" t="s">
        <v>53</v>
      </c>
      <c r="D197" s="21" t="s">
        <v>3</v>
      </c>
      <c r="E197" s="30" t="s">
        <v>39</v>
      </c>
      <c r="F197" s="4"/>
      <c r="G197" s="21"/>
      <c r="H197" s="50"/>
      <c r="I197" s="50"/>
      <c r="J197" s="50"/>
      <c r="K197" s="27">
        <v>0</v>
      </c>
      <c r="L197" s="27">
        <v>0</v>
      </c>
      <c r="M197" s="29">
        <v>1</v>
      </c>
      <c r="N197" s="29">
        <v>8</v>
      </c>
      <c r="O197" s="29">
        <v>12</v>
      </c>
      <c r="P197" s="29">
        <v>15</v>
      </c>
      <c r="Q197" s="29">
        <v>19</v>
      </c>
      <c r="R197" s="29">
        <v>23</v>
      </c>
      <c r="S197" s="107">
        <v>25</v>
      </c>
      <c r="T197" s="4" t="s">
        <v>3</v>
      </c>
    </row>
  </sheetData>
  <autoFilter ref="A8:T197"/>
  <mergeCells count="52">
    <mergeCell ref="B184:T184"/>
    <mergeCell ref="B118:B120"/>
    <mergeCell ref="C118:C120"/>
    <mergeCell ref="G118:G120"/>
    <mergeCell ref="B108:T108"/>
    <mergeCell ref="B142:T142"/>
    <mergeCell ref="A164:A166"/>
    <mergeCell ref="B164:B166"/>
    <mergeCell ref="C164:C166"/>
    <mergeCell ref="A150:A157"/>
    <mergeCell ref="B150:B157"/>
    <mergeCell ref="C150:C157"/>
    <mergeCell ref="A133:A135"/>
    <mergeCell ref="B133:B135"/>
    <mergeCell ref="C133:C135"/>
    <mergeCell ref="A118:A120"/>
    <mergeCell ref="A100:A101"/>
    <mergeCell ref="B100:B101"/>
    <mergeCell ref="A6:A7"/>
    <mergeCell ref="B19:T19"/>
    <mergeCell ref="D6:D7"/>
    <mergeCell ref="B60:B61"/>
    <mergeCell ref="B68:B71"/>
    <mergeCell ref="A41:A43"/>
    <mergeCell ref="A27:A30"/>
    <mergeCell ref="A60:A61"/>
    <mergeCell ref="A52:A53"/>
    <mergeCell ref="A92:A93"/>
    <mergeCell ref="C100:C101"/>
    <mergeCell ref="B92:B93"/>
    <mergeCell ref="A80:A82"/>
    <mergeCell ref="A68:A71"/>
    <mergeCell ref="C68:C71"/>
    <mergeCell ref="B80:B82"/>
    <mergeCell ref="C80:C82"/>
    <mergeCell ref="U173:V181"/>
    <mergeCell ref="B27:B30"/>
    <mergeCell ref="C27:C30"/>
    <mergeCell ref="B41:B43"/>
    <mergeCell ref="B52:B53"/>
    <mergeCell ref="C92:C93"/>
    <mergeCell ref="C52:C53"/>
    <mergeCell ref="C60:C61"/>
    <mergeCell ref="R1:T1"/>
    <mergeCell ref="H6:J6"/>
    <mergeCell ref="B6:B7"/>
    <mergeCell ref="C6:C7"/>
    <mergeCell ref="F6:F7"/>
    <mergeCell ref="G6:G7"/>
    <mergeCell ref="E6:E7"/>
    <mergeCell ref="B4:S4"/>
    <mergeCell ref="K6:T6"/>
  </mergeCells>
  <pageMargins left="0.31496062992125984" right="0.31496062992125984" top="0.15748031496062992" bottom="0.35433070866141736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7"/>
  <sheetViews>
    <sheetView view="pageBreakPreview" topLeftCell="A71" zoomScale="60" workbookViewId="0">
      <selection activeCell="A68" sqref="A1:IV65536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17.140625" style="1" customWidth="1"/>
    <col min="8" max="8" width="9.140625" style="53" customWidth="1"/>
    <col min="9" max="9" width="10.140625" style="53" customWidth="1"/>
    <col min="10" max="10" width="9.42578125" style="53" customWidth="1"/>
    <col min="13" max="13" width="11.42578125" bestFit="1" customWidth="1"/>
    <col min="14" max="14" width="10.5703125" customWidth="1"/>
    <col min="15" max="15" width="11.7109375" customWidth="1"/>
    <col min="16" max="16" width="11.28515625" customWidth="1"/>
    <col min="17" max="17" width="10.42578125" customWidth="1"/>
    <col min="18" max="18" width="10.85546875" customWidth="1"/>
    <col min="19" max="19" width="10.5703125" customWidth="1"/>
    <col min="20" max="20" width="12.85546875" customWidth="1"/>
  </cols>
  <sheetData>
    <row r="1" spans="1:20">
      <c r="R1" s="214" t="s">
        <v>25</v>
      </c>
      <c r="S1" s="214"/>
      <c r="T1" s="214"/>
    </row>
    <row r="4" spans="1:20" ht="18.75">
      <c r="B4" s="218" t="s">
        <v>136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6" spans="1:20">
      <c r="A6" s="228" t="s">
        <v>22</v>
      </c>
      <c r="B6" s="216" t="s">
        <v>24</v>
      </c>
      <c r="C6" s="216" t="s">
        <v>13</v>
      </c>
      <c r="D6" s="216" t="s">
        <v>26</v>
      </c>
      <c r="E6" s="216" t="s">
        <v>21</v>
      </c>
      <c r="F6" s="216" t="s">
        <v>19</v>
      </c>
      <c r="G6" s="216" t="s">
        <v>20</v>
      </c>
      <c r="H6" s="215" t="s">
        <v>5</v>
      </c>
      <c r="I6" s="215"/>
      <c r="J6" s="215"/>
      <c r="K6" s="219" t="s">
        <v>4</v>
      </c>
      <c r="L6" s="219"/>
      <c r="M6" s="219"/>
      <c r="N6" s="219"/>
      <c r="O6" s="219"/>
      <c r="P6" s="219"/>
      <c r="Q6" s="219"/>
      <c r="R6" s="219"/>
      <c r="S6" s="219"/>
      <c r="T6" s="219"/>
    </row>
    <row r="7" spans="1:20" ht="60">
      <c r="A7" s="229"/>
      <c r="B7" s="217"/>
      <c r="C7" s="217"/>
      <c r="D7" s="217"/>
      <c r="E7" s="217"/>
      <c r="F7" s="217"/>
      <c r="G7" s="217"/>
      <c r="H7" s="54" t="s">
        <v>0</v>
      </c>
      <c r="I7" s="54" t="s">
        <v>1</v>
      </c>
      <c r="J7" s="54" t="s">
        <v>2</v>
      </c>
      <c r="K7" s="115">
        <v>2012</v>
      </c>
      <c r="L7" s="115">
        <v>2013</v>
      </c>
      <c r="M7" s="115">
        <v>2014</v>
      </c>
      <c r="N7" s="115">
        <v>2015</v>
      </c>
      <c r="O7" s="115">
        <v>2016</v>
      </c>
      <c r="P7" s="115">
        <v>2017</v>
      </c>
      <c r="Q7" s="115">
        <v>2018</v>
      </c>
      <c r="R7" s="115">
        <v>2019</v>
      </c>
      <c r="S7" s="115">
        <v>2020</v>
      </c>
      <c r="T7" s="115" t="s">
        <v>23</v>
      </c>
    </row>
    <row r="8" spans="1:20" s="23" customFormat="1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</row>
    <row r="9" spans="1:20" ht="5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114"/>
      <c r="L9" s="114"/>
      <c r="M9" s="114"/>
      <c r="N9" s="114"/>
      <c r="O9" s="114"/>
      <c r="P9" s="114"/>
      <c r="Q9" s="114"/>
      <c r="R9" s="114"/>
      <c r="S9" s="12"/>
      <c r="T9" s="114"/>
    </row>
    <row r="10" spans="1:20" s="9" customFormat="1" ht="51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M20+M109+M158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N152</f>
        <v>142020</v>
      </c>
      <c r="O12" s="103">
        <f t="shared" si="1"/>
        <v>177627</v>
      </c>
      <c r="P12" s="103">
        <f t="shared" si="1"/>
        <v>89790</v>
      </c>
      <c r="Q12" s="103">
        <f t="shared" si="1"/>
        <v>69640</v>
      </c>
      <c r="R12" s="103">
        <f t="shared" si="1"/>
        <v>90320</v>
      </c>
      <c r="S12" s="103">
        <f t="shared" si="1"/>
        <v>70380</v>
      </c>
      <c r="T12" s="24">
        <f>SUM(M12:S12)</f>
        <v>639777</v>
      </c>
    </row>
    <row r="13" spans="1:20" hidden="1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 hidden="1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65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18.75">
      <c r="A19" s="118" t="s">
        <v>12</v>
      </c>
      <c r="B19" s="238" t="s">
        <v>33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40"/>
    </row>
    <row r="20" spans="1:21" ht="60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>N27+N41+N52+N60+N68+N80+N92+N100</f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>
        <f>M20-418827</f>
        <v>2339.6000000000349</v>
      </c>
    </row>
    <row r="21" spans="1:21" hidden="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 hidden="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 hidden="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 hidden="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>
      <c r="A27" s="225"/>
      <c r="B27" s="222" t="s">
        <v>27</v>
      </c>
      <c r="C27" s="222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227"/>
      <c r="B28" s="223"/>
      <c r="C28" s="223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227"/>
      <c r="B29" s="223"/>
      <c r="C29" s="223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226"/>
      <c r="B30" s="224"/>
      <c r="C30" s="224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 hidden="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 hidden="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 hidden="1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 hidden="1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5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>
      <c r="A41" s="225"/>
      <c r="B41" s="222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227"/>
      <c r="B42" s="223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226"/>
      <c r="B43" s="224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 hidden="1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 hidden="1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 hidden="1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 hidden="1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5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0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80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27">
        <v>70.3</v>
      </c>
      <c r="L50" s="27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45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>
      <c r="A52" s="225"/>
      <c r="B52" s="222" t="s">
        <v>27</v>
      </c>
      <c r="C52" s="222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>
      <c r="A53" s="226"/>
      <c r="B53" s="224"/>
      <c r="C53" s="224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 hidden="1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 hidden="1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 hidden="1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 hidden="1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75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5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>
      <c r="A60" s="225"/>
      <c r="B60" s="222" t="s">
        <v>27</v>
      </c>
      <c r="C60" s="222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>
      <c r="A61" s="226"/>
      <c r="B61" s="224"/>
      <c r="C61" s="224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0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45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>
      <c r="A68" s="225"/>
      <c r="B68" s="222" t="s">
        <v>27</v>
      </c>
      <c r="C68" s="222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>
      <c r="A69" s="227"/>
      <c r="B69" s="223"/>
      <c r="C69" s="223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>
      <c r="A70" s="227"/>
      <c r="B70" s="223"/>
      <c r="C70" s="223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>
      <c r="A71" s="226"/>
      <c r="B71" s="224"/>
      <c r="C71" s="224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 hidden="1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 hidden="1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 hidden="1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 hidden="1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0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50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35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0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>
      <c r="A80" s="225"/>
      <c r="B80" s="222" t="s">
        <v>27</v>
      </c>
      <c r="C80" s="222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>
      <c r="A81" s="227"/>
      <c r="B81" s="223"/>
      <c r="C81" s="223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>
      <c r="A82" s="226"/>
      <c r="B82" s="224"/>
      <c r="C82" s="224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60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40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165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5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0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>
      <c r="A92" s="225"/>
      <c r="B92" s="222" t="s">
        <v>27</v>
      </c>
      <c r="C92" s="222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>
      <c r="A93" s="226"/>
      <c r="B93" s="224"/>
      <c r="C93" s="224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233"/>
      <c r="B100" s="222" t="s">
        <v>27</v>
      </c>
      <c r="C100" s="222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234"/>
      <c r="B101" s="223"/>
      <c r="C101" s="224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238" t="s">
        <v>50</v>
      </c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40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5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95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>
      <c r="A118" s="225"/>
      <c r="B118" s="235" t="s">
        <v>27</v>
      </c>
      <c r="C118" s="222" t="s">
        <v>6</v>
      </c>
      <c r="D118" s="30" t="s">
        <v>3</v>
      </c>
      <c r="E118" s="27" t="s">
        <v>3</v>
      </c>
      <c r="F118" s="27" t="s">
        <v>3</v>
      </c>
      <c r="G118" s="222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227"/>
      <c r="B119" s="236"/>
      <c r="C119" s="223"/>
      <c r="D119" s="30" t="s">
        <v>3</v>
      </c>
      <c r="E119" s="27" t="s">
        <v>3</v>
      </c>
      <c r="F119" s="27" t="s">
        <v>3</v>
      </c>
      <c r="G119" s="223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226"/>
      <c r="B120" s="237"/>
      <c r="C120" s="224"/>
      <c r="D120" s="30" t="s">
        <v>3</v>
      </c>
      <c r="E120" s="27" t="s">
        <v>3</v>
      </c>
      <c r="F120" s="27" t="s">
        <v>3</v>
      </c>
      <c r="G120" s="224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 hidden="1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 hidden="1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 hidden="1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 hidden="1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0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0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0" ht="309.75" customHeight="1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0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0">
      <c r="A133" s="225"/>
      <c r="B133" s="222" t="s">
        <v>27</v>
      </c>
      <c r="C133" s="222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0">
      <c r="A134" s="227"/>
      <c r="B134" s="223"/>
      <c r="C134" s="223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0">
      <c r="A135" s="226"/>
      <c r="B135" s="224"/>
      <c r="C135" s="224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0" hidden="1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0" hidden="1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0" hidden="1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0" hidden="1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0" ht="90" customHeight="1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0" ht="105">
      <c r="A141" s="40" t="s">
        <v>61</v>
      </c>
      <c r="B141" s="84" t="s">
        <v>164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0" ht="18.75">
      <c r="A142" s="3" t="s">
        <v>62</v>
      </c>
      <c r="B142" s="238" t="s">
        <v>143</v>
      </c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40"/>
    </row>
    <row r="143" spans="1:20" ht="60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52">
        <f>M150</f>
        <v>0</v>
      </c>
      <c r="N143" s="52">
        <f t="shared" ref="N143:S143" si="17">N150</f>
        <v>0</v>
      </c>
      <c r="O143" s="52">
        <f t="shared" si="17"/>
        <v>0</v>
      </c>
      <c r="P143" s="52">
        <f t="shared" si="17"/>
        <v>0</v>
      </c>
      <c r="Q143" s="52">
        <f t="shared" si="17"/>
        <v>0</v>
      </c>
      <c r="R143" s="52">
        <f t="shared" si="17"/>
        <v>0</v>
      </c>
      <c r="S143" s="52">
        <f t="shared" si="17"/>
        <v>0</v>
      </c>
      <c r="T143" s="52">
        <f>SUM(M143:S143)</f>
        <v>0</v>
      </c>
    </row>
    <row r="144" spans="1:20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1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109">
        <v>0</v>
      </c>
      <c r="N145" s="108">
        <f t="shared" ref="N145:S145" si="18">N152</f>
        <v>142020</v>
      </c>
      <c r="O145" s="108">
        <f t="shared" si="18"/>
        <v>177627</v>
      </c>
      <c r="P145" s="108">
        <f t="shared" si="18"/>
        <v>89790</v>
      </c>
      <c r="Q145" s="108">
        <f t="shared" si="18"/>
        <v>69640</v>
      </c>
      <c r="R145" s="108">
        <f t="shared" si="18"/>
        <v>90320</v>
      </c>
      <c r="S145" s="108">
        <f t="shared" si="18"/>
        <v>70380</v>
      </c>
      <c r="T145" s="108">
        <f>SUM(M145:S145)</f>
        <v>639777</v>
      </c>
    </row>
    <row r="146" spans="1:21" hidden="1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1" hidden="1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1" ht="135">
      <c r="A148" s="8"/>
      <c r="B148" s="25" t="s">
        <v>154</v>
      </c>
      <c r="C148" s="25" t="s">
        <v>29</v>
      </c>
      <c r="D148" s="21" t="s">
        <v>3</v>
      </c>
      <c r="E148" s="30" t="s">
        <v>156</v>
      </c>
      <c r="F148" s="27" t="s">
        <v>36</v>
      </c>
      <c r="G148" s="30" t="s">
        <v>3</v>
      </c>
      <c r="H148" s="57" t="s">
        <v>3</v>
      </c>
      <c r="I148" s="57" t="s">
        <v>3</v>
      </c>
      <c r="J148" s="57" t="s">
        <v>3</v>
      </c>
      <c r="K148" s="27">
        <v>57</v>
      </c>
      <c r="L148" s="27">
        <v>55</v>
      </c>
      <c r="M148" s="28">
        <v>51</v>
      </c>
      <c r="N148" s="28">
        <v>49</v>
      </c>
      <c r="O148" s="28">
        <v>46</v>
      </c>
      <c r="P148" s="28">
        <v>44</v>
      </c>
      <c r="Q148" s="28">
        <v>41</v>
      </c>
      <c r="R148" s="28">
        <v>38</v>
      </c>
      <c r="S148" s="28">
        <v>33</v>
      </c>
      <c r="T148" s="4" t="s">
        <v>3</v>
      </c>
    </row>
    <row r="149" spans="1:21" ht="30">
      <c r="A149" s="3" t="s">
        <v>64</v>
      </c>
      <c r="B149" s="2" t="s">
        <v>141</v>
      </c>
      <c r="C149" s="2"/>
      <c r="D149" s="21">
        <v>0.2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 t="s">
        <v>3</v>
      </c>
    </row>
    <row r="150" spans="1:21" ht="15" customHeight="1">
      <c r="A150" s="113"/>
      <c r="B150" s="112" t="s">
        <v>27</v>
      </c>
      <c r="C150" s="112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7"/>
      <c r="N150" s="67"/>
      <c r="O150" s="67"/>
      <c r="P150" s="67"/>
      <c r="Q150" s="67"/>
      <c r="R150" s="67"/>
      <c r="S150" s="67"/>
      <c r="T150" s="67"/>
    </row>
    <row r="151" spans="1:21">
      <c r="A151" s="3"/>
      <c r="B151" s="5" t="s">
        <v>28</v>
      </c>
      <c r="C151" s="2"/>
      <c r="D151" s="21"/>
      <c r="E151" s="4"/>
      <c r="F151" s="4"/>
      <c r="G151" s="21"/>
      <c r="H151" s="50"/>
      <c r="I151" s="57"/>
      <c r="J151" s="50"/>
      <c r="K151" s="27"/>
      <c r="L151" s="27"/>
      <c r="M151" s="70"/>
      <c r="N151" s="70"/>
      <c r="O151" s="70"/>
      <c r="P151" s="70"/>
      <c r="Q151" s="70"/>
      <c r="R151" s="70"/>
      <c r="S151" s="70"/>
      <c r="T151" s="70"/>
    </row>
    <row r="152" spans="1:21">
      <c r="A152" s="3"/>
      <c r="B152" s="2" t="s">
        <v>8</v>
      </c>
      <c r="C152" s="2" t="s">
        <v>6</v>
      </c>
      <c r="D152" s="21"/>
      <c r="E152" s="4" t="s">
        <v>3</v>
      </c>
      <c r="F152" s="4" t="s">
        <v>3</v>
      </c>
      <c r="G152" s="21"/>
      <c r="H152" s="50" t="s">
        <v>3</v>
      </c>
      <c r="I152" s="50" t="s">
        <v>3</v>
      </c>
      <c r="J152" s="50" t="s">
        <v>3</v>
      </c>
      <c r="K152" s="4" t="s">
        <v>3</v>
      </c>
      <c r="L152" s="4" t="s">
        <v>3</v>
      </c>
      <c r="M152" s="109">
        <v>0</v>
      </c>
      <c r="N152" s="108">
        <v>142020</v>
      </c>
      <c r="O152" s="108">
        <v>177627</v>
      </c>
      <c r="P152" s="108">
        <v>89790</v>
      </c>
      <c r="Q152" s="108">
        <v>69640</v>
      </c>
      <c r="R152" s="108">
        <v>90320</v>
      </c>
      <c r="S152" s="110">
        <v>70380</v>
      </c>
      <c r="T152" s="108">
        <f>SUM(M152:S152)</f>
        <v>639777</v>
      </c>
    </row>
    <row r="153" spans="1:21" hidden="1">
      <c r="A153" s="3"/>
      <c r="B153" s="2" t="s">
        <v>9</v>
      </c>
      <c r="C153" s="2" t="s">
        <v>6</v>
      </c>
      <c r="D153" s="21"/>
      <c r="E153" s="4" t="s">
        <v>3</v>
      </c>
      <c r="F153" s="4" t="s">
        <v>3</v>
      </c>
      <c r="G153" s="21"/>
      <c r="H153" s="50" t="s">
        <v>3</v>
      </c>
      <c r="I153" s="50" t="s">
        <v>3</v>
      </c>
      <c r="J153" s="50" t="s">
        <v>3</v>
      </c>
      <c r="K153" s="4" t="s">
        <v>3</v>
      </c>
      <c r="L153" s="4" t="s">
        <v>3</v>
      </c>
      <c r="M153" s="3"/>
      <c r="N153" s="101"/>
      <c r="O153" s="101"/>
      <c r="P153" s="101"/>
      <c r="Q153" s="101"/>
      <c r="R153" s="101"/>
      <c r="S153" s="102"/>
      <c r="T153" s="101"/>
    </row>
    <row r="154" spans="1:21" hidden="1">
      <c r="A154" s="3"/>
      <c r="B154" s="2" t="s">
        <v>10</v>
      </c>
      <c r="C154" s="2" t="s">
        <v>6</v>
      </c>
      <c r="D154" s="21"/>
      <c r="E154" s="4" t="s">
        <v>3</v>
      </c>
      <c r="F154" s="4" t="s">
        <v>3</v>
      </c>
      <c r="G154" s="21"/>
      <c r="H154" s="50" t="s">
        <v>3</v>
      </c>
      <c r="I154" s="50" t="s">
        <v>3</v>
      </c>
      <c r="J154" s="50" t="s">
        <v>3</v>
      </c>
      <c r="K154" s="4" t="s">
        <v>3</v>
      </c>
      <c r="L154" s="4" t="s">
        <v>3</v>
      </c>
      <c r="M154" s="3"/>
      <c r="N154" s="101"/>
      <c r="O154" s="101"/>
      <c r="P154" s="101"/>
      <c r="Q154" s="101"/>
      <c r="R154" s="101"/>
      <c r="S154" s="102"/>
      <c r="T154" s="101"/>
    </row>
    <row r="155" spans="1:21" ht="90">
      <c r="A155" s="3"/>
      <c r="B155" s="25" t="s">
        <v>155</v>
      </c>
      <c r="C155" s="25" t="s">
        <v>53</v>
      </c>
      <c r="D155" s="21" t="s">
        <v>3</v>
      </c>
      <c r="E155" s="30" t="s">
        <v>39</v>
      </c>
      <c r="F155" s="4"/>
      <c r="G155" s="21"/>
      <c r="H155" s="50"/>
      <c r="I155" s="50"/>
      <c r="J155" s="50"/>
      <c r="K155" s="27">
        <v>0</v>
      </c>
      <c r="L155" s="27">
        <v>0</v>
      </c>
      <c r="M155" s="29">
        <v>1</v>
      </c>
      <c r="N155" s="29">
        <v>8</v>
      </c>
      <c r="O155" s="29">
        <v>12</v>
      </c>
      <c r="P155" s="29">
        <v>15</v>
      </c>
      <c r="Q155" s="29">
        <v>19</v>
      </c>
      <c r="R155" s="29">
        <v>23</v>
      </c>
      <c r="S155" s="107">
        <v>25</v>
      </c>
      <c r="T155" s="4" t="s">
        <v>3</v>
      </c>
    </row>
    <row r="156" spans="1:21" ht="60">
      <c r="A156" s="40" t="s">
        <v>139</v>
      </c>
      <c r="B156" s="84" t="s">
        <v>110</v>
      </c>
      <c r="C156" s="85"/>
      <c r="D156" s="86">
        <v>0.2</v>
      </c>
      <c r="E156" s="27"/>
      <c r="F156" s="4"/>
      <c r="G156" s="21"/>
      <c r="H156" s="50"/>
      <c r="I156" s="50"/>
      <c r="J156" s="50"/>
      <c r="K156" s="4"/>
      <c r="L156" s="4"/>
      <c r="M156" s="3"/>
      <c r="N156" s="3"/>
      <c r="O156" s="3"/>
      <c r="P156" s="3"/>
      <c r="Q156" s="3"/>
      <c r="R156" s="3"/>
      <c r="S156" s="13"/>
      <c r="T156" s="4"/>
    </row>
    <row r="157" spans="1:21" ht="18.75">
      <c r="A157" s="3" t="s">
        <v>142</v>
      </c>
      <c r="B157" s="238" t="s">
        <v>71</v>
      </c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40"/>
    </row>
    <row r="158" spans="1:21" ht="60">
      <c r="A158" s="3"/>
      <c r="B158" s="5" t="s">
        <v>27</v>
      </c>
      <c r="C158" s="2" t="s">
        <v>6</v>
      </c>
      <c r="D158" s="21" t="s">
        <v>3</v>
      </c>
      <c r="E158" s="4" t="s">
        <v>3</v>
      </c>
      <c r="F158" s="4" t="s">
        <v>3</v>
      </c>
      <c r="G158" s="30" t="s">
        <v>34</v>
      </c>
      <c r="H158" s="50" t="s">
        <v>3</v>
      </c>
      <c r="I158" s="50" t="s">
        <v>3</v>
      </c>
      <c r="J158" s="50" t="s">
        <v>3</v>
      </c>
      <c r="K158" s="4" t="s">
        <v>3</v>
      </c>
      <c r="L158" s="4" t="s">
        <v>3</v>
      </c>
      <c r="M158" s="64">
        <f>M165+M179+M189</f>
        <v>46452.5</v>
      </c>
      <c r="N158" s="64">
        <f t="shared" ref="N158:S158" si="19">N165+N179+N189</f>
        <v>40240.800000000003</v>
      </c>
      <c r="O158" s="64">
        <f t="shared" si="19"/>
        <v>40240.800000000003</v>
      </c>
      <c r="P158" s="64">
        <f t="shared" si="19"/>
        <v>40240.800000000003</v>
      </c>
      <c r="Q158" s="64">
        <f t="shared" si="19"/>
        <v>40240.800000000003</v>
      </c>
      <c r="R158" s="64">
        <f t="shared" si="19"/>
        <v>40240.800000000003</v>
      </c>
      <c r="S158" s="64">
        <f t="shared" si="19"/>
        <v>40240.800000000003</v>
      </c>
      <c r="T158" s="64">
        <f>SUM(M158:S158)</f>
        <v>287897.3</v>
      </c>
      <c r="U158" s="71"/>
    </row>
    <row r="159" spans="1:21" hidden="1">
      <c r="A159" s="3"/>
      <c r="B159" s="5" t="s">
        <v>28</v>
      </c>
      <c r="C159" s="2"/>
      <c r="D159" s="21"/>
      <c r="E159" s="4"/>
      <c r="F159" s="4"/>
      <c r="G159" s="21"/>
      <c r="H159" s="50"/>
      <c r="I159" s="50"/>
      <c r="J159" s="50"/>
      <c r="K159" s="4"/>
      <c r="L159" s="4"/>
      <c r="M159" s="3"/>
      <c r="N159" s="3"/>
      <c r="O159" s="3"/>
      <c r="P159" s="3"/>
      <c r="Q159" s="3"/>
      <c r="R159" s="3"/>
      <c r="S159" s="13"/>
      <c r="T159" s="3"/>
    </row>
    <row r="160" spans="1:21" hidden="1">
      <c r="A160" s="3"/>
      <c r="B160" s="2" t="s">
        <v>8</v>
      </c>
      <c r="C160" s="2" t="s">
        <v>6</v>
      </c>
      <c r="D160" s="21" t="s">
        <v>3</v>
      </c>
      <c r="E160" s="4" t="s">
        <v>3</v>
      </c>
      <c r="F160" s="4" t="s">
        <v>3</v>
      </c>
      <c r="G160" s="21"/>
      <c r="H160" s="50" t="s">
        <v>3</v>
      </c>
      <c r="I160" s="50" t="s">
        <v>3</v>
      </c>
      <c r="J160" s="50" t="s">
        <v>3</v>
      </c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0" hidden="1">
      <c r="A161" s="3"/>
      <c r="B161" s="2" t="s">
        <v>9</v>
      </c>
      <c r="C161" s="2" t="s">
        <v>6</v>
      </c>
      <c r="D161" s="21" t="s">
        <v>3</v>
      </c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0" hidden="1">
      <c r="A162" s="3"/>
      <c r="B162" s="2" t="s">
        <v>10</v>
      </c>
      <c r="C162" s="2" t="s">
        <v>6</v>
      </c>
      <c r="D162" s="21" t="s">
        <v>3</v>
      </c>
      <c r="E162" s="4" t="s">
        <v>3</v>
      </c>
      <c r="F162" s="4" t="s">
        <v>3</v>
      </c>
      <c r="G162" s="21"/>
      <c r="H162" s="50" t="s">
        <v>3</v>
      </c>
      <c r="I162" s="50" t="s">
        <v>3</v>
      </c>
      <c r="J162" s="50" t="s">
        <v>3</v>
      </c>
      <c r="K162" s="4" t="s">
        <v>3</v>
      </c>
      <c r="L162" s="4" t="s">
        <v>3</v>
      </c>
      <c r="M162" s="3"/>
      <c r="N162" s="3"/>
      <c r="O162" s="3"/>
      <c r="P162" s="3"/>
      <c r="Q162" s="3"/>
      <c r="R162" s="3"/>
      <c r="S162" s="13"/>
      <c r="T162" s="3"/>
    </row>
    <row r="163" spans="1:20" ht="260.25" customHeight="1">
      <c r="A163" s="3"/>
      <c r="B163" s="2" t="s">
        <v>150</v>
      </c>
      <c r="C163" s="2" t="s">
        <v>29</v>
      </c>
      <c r="D163" s="21"/>
      <c r="E163" s="30" t="s">
        <v>151</v>
      </c>
      <c r="F163" s="4"/>
      <c r="G163" s="21"/>
      <c r="H163" s="50"/>
      <c r="I163" s="50"/>
      <c r="J163" s="50"/>
      <c r="K163" s="4"/>
      <c r="L163" s="4"/>
      <c r="M163" s="3">
        <v>90</v>
      </c>
      <c r="N163" s="3">
        <v>90</v>
      </c>
      <c r="O163" s="3">
        <v>90</v>
      </c>
      <c r="P163" s="3">
        <v>90</v>
      </c>
      <c r="Q163" s="3">
        <v>100</v>
      </c>
      <c r="R163" s="3">
        <v>100</v>
      </c>
      <c r="S163" s="13">
        <v>100</v>
      </c>
      <c r="T163" s="3"/>
    </row>
    <row r="164" spans="1:20" ht="41.25" customHeight="1">
      <c r="A164" s="3" t="s">
        <v>140</v>
      </c>
      <c r="B164" s="2" t="s">
        <v>145</v>
      </c>
      <c r="C164" s="2"/>
      <c r="D164" s="21">
        <v>0.1</v>
      </c>
      <c r="E164" s="4"/>
      <c r="F164" s="4" t="s">
        <v>36</v>
      </c>
      <c r="G164" s="21"/>
      <c r="H164" s="50"/>
      <c r="I164" s="50"/>
      <c r="J164" s="50"/>
      <c r="K164" s="4"/>
      <c r="L164" s="4"/>
      <c r="M164" s="3"/>
      <c r="N164" s="3"/>
      <c r="O164" s="3"/>
      <c r="P164" s="3"/>
      <c r="Q164" s="3"/>
      <c r="R164" s="3"/>
      <c r="S164" s="13"/>
      <c r="T164" s="4"/>
    </row>
    <row r="165" spans="1:20">
      <c r="A165" s="225"/>
      <c r="B165" s="222" t="s">
        <v>27</v>
      </c>
      <c r="C165" s="222" t="s">
        <v>6</v>
      </c>
      <c r="D165" s="30" t="s">
        <v>3</v>
      </c>
      <c r="E165" s="27" t="s">
        <v>3</v>
      </c>
      <c r="F165" s="27" t="s">
        <v>3</v>
      </c>
      <c r="G165" s="72"/>
      <c r="H165" s="57" t="s">
        <v>3</v>
      </c>
      <c r="I165" s="57" t="s">
        <v>3</v>
      </c>
      <c r="J165" s="57" t="s">
        <v>3</v>
      </c>
      <c r="K165" s="27" t="s">
        <v>3</v>
      </c>
      <c r="L165" s="27" t="s">
        <v>3</v>
      </c>
      <c r="M165" s="66">
        <f>M166+M167+M168+M169+M170+M172+M171</f>
        <v>33325</v>
      </c>
      <c r="N165" s="66">
        <f t="shared" ref="N165:S165" si="20">N166+N167+N168+N169+N170+N172</f>
        <v>33278.100000000006</v>
      </c>
      <c r="O165" s="66">
        <f t="shared" si="20"/>
        <v>33278.100000000006</v>
      </c>
      <c r="P165" s="66">
        <f t="shared" si="20"/>
        <v>33278.100000000006</v>
      </c>
      <c r="Q165" s="66">
        <f t="shared" si="20"/>
        <v>33278.100000000006</v>
      </c>
      <c r="R165" s="66">
        <f t="shared" si="20"/>
        <v>33278.100000000006</v>
      </c>
      <c r="S165" s="66">
        <f t="shared" si="20"/>
        <v>33278.100000000006</v>
      </c>
      <c r="T165" s="66">
        <f t="shared" ref="T165:T172" si="21">SUM(M165:S165)</f>
        <v>232993.60000000003</v>
      </c>
    </row>
    <row r="166" spans="1:20">
      <c r="A166" s="227"/>
      <c r="B166" s="223"/>
      <c r="C166" s="223"/>
      <c r="D166" s="30" t="s">
        <v>3</v>
      </c>
      <c r="E166" s="27" t="s">
        <v>3</v>
      </c>
      <c r="F166" s="27" t="s">
        <v>3</v>
      </c>
      <c r="G166" s="72"/>
      <c r="H166" s="57" t="s">
        <v>72</v>
      </c>
      <c r="I166" s="57" t="s">
        <v>89</v>
      </c>
      <c r="J166" s="57" t="s">
        <v>90</v>
      </c>
      <c r="K166" s="27" t="s">
        <v>3</v>
      </c>
      <c r="L166" s="27" t="s">
        <v>3</v>
      </c>
      <c r="M166" s="67">
        <v>25437.9</v>
      </c>
      <c r="N166" s="36">
        <v>25437.9</v>
      </c>
      <c r="O166" s="36">
        <v>25437.9</v>
      </c>
      <c r="P166" s="36">
        <v>25437.9</v>
      </c>
      <c r="Q166" s="36">
        <v>25437.9</v>
      </c>
      <c r="R166" s="36">
        <v>25437.9</v>
      </c>
      <c r="S166" s="36">
        <v>25437.9</v>
      </c>
      <c r="T166" s="36">
        <f t="shared" si="21"/>
        <v>178065.3</v>
      </c>
    </row>
    <row r="167" spans="1:20">
      <c r="A167" s="227"/>
      <c r="B167" s="223"/>
      <c r="C167" s="223"/>
      <c r="D167" s="30" t="s">
        <v>3</v>
      </c>
      <c r="E167" s="27" t="s">
        <v>3</v>
      </c>
      <c r="F167" s="27" t="s">
        <v>3</v>
      </c>
      <c r="G167" s="72"/>
      <c r="H167" s="57" t="s">
        <v>72</v>
      </c>
      <c r="I167" s="57" t="s">
        <v>89</v>
      </c>
      <c r="J167" s="57" t="s">
        <v>92</v>
      </c>
      <c r="K167" s="27" t="s">
        <v>3</v>
      </c>
      <c r="L167" s="27" t="s">
        <v>3</v>
      </c>
      <c r="M167" s="67">
        <f t="shared" ref="M167:S167" si="22">1284.1-24</f>
        <v>1260.0999999999999</v>
      </c>
      <c r="N167" s="36">
        <f t="shared" si="22"/>
        <v>1260.0999999999999</v>
      </c>
      <c r="O167" s="36">
        <f t="shared" si="22"/>
        <v>1260.0999999999999</v>
      </c>
      <c r="P167" s="36">
        <f t="shared" si="22"/>
        <v>1260.0999999999999</v>
      </c>
      <c r="Q167" s="36">
        <f t="shared" si="22"/>
        <v>1260.0999999999999</v>
      </c>
      <c r="R167" s="36">
        <f t="shared" si="22"/>
        <v>1260.0999999999999</v>
      </c>
      <c r="S167" s="36">
        <f t="shared" si="22"/>
        <v>1260.0999999999999</v>
      </c>
      <c r="T167" s="36">
        <f t="shared" si="21"/>
        <v>8820.7000000000007</v>
      </c>
    </row>
    <row r="168" spans="1:20">
      <c r="A168" s="227"/>
      <c r="B168" s="223"/>
      <c r="C168" s="223"/>
      <c r="D168" s="30"/>
      <c r="E168" s="27"/>
      <c r="F168" s="27"/>
      <c r="G168" s="72"/>
      <c r="H168" s="57" t="s">
        <v>72</v>
      </c>
      <c r="I168" s="57" t="s">
        <v>89</v>
      </c>
      <c r="J168" s="57" t="s">
        <v>153</v>
      </c>
      <c r="K168" s="27" t="s">
        <v>3</v>
      </c>
      <c r="L168" s="27" t="s">
        <v>3</v>
      </c>
      <c r="M168" s="67">
        <f>24</f>
        <v>24</v>
      </c>
      <c r="N168" s="36">
        <f>24</f>
        <v>24</v>
      </c>
      <c r="O168" s="36">
        <f>24</f>
        <v>24</v>
      </c>
      <c r="P168" s="36">
        <f>24</f>
        <v>24</v>
      </c>
      <c r="Q168" s="36">
        <f>24</f>
        <v>24</v>
      </c>
      <c r="R168" s="36">
        <f>24</f>
        <v>24</v>
      </c>
      <c r="S168" s="36">
        <f>24</f>
        <v>24</v>
      </c>
      <c r="T168" s="36">
        <f t="shared" si="21"/>
        <v>168</v>
      </c>
    </row>
    <row r="169" spans="1:20">
      <c r="A169" s="227"/>
      <c r="B169" s="223"/>
      <c r="C169" s="223"/>
      <c r="D169" s="30" t="s">
        <v>3</v>
      </c>
      <c r="E169" s="27" t="s">
        <v>3</v>
      </c>
      <c r="F169" s="27" t="s">
        <v>3</v>
      </c>
      <c r="G169" s="72"/>
      <c r="H169" s="50" t="s">
        <v>72</v>
      </c>
      <c r="I169" s="57" t="s">
        <v>91</v>
      </c>
      <c r="J169" s="50" t="s">
        <v>90</v>
      </c>
      <c r="K169" s="27" t="s">
        <v>3</v>
      </c>
      <c r="L169" s="27" t="s">
        <v>3</v>
      </c>
      <c r="M169" s="106">
        <v>501</v>
      </c>
      <c r="N169" s="70">
        <v>500.9</v>
      </c>
      <c r="O169" s="70">
        <v>500.9</v>
      </c>
      <c r="P169" s="70">
        <v>500.9</v>
      </c>
      <c r="Q169" s="70">
        <v>500.9</v>
      </c>
      <c r="R169" s="70">
        <v>500.9</v>
      </c>
      <c r="S169" s="70">
        <v>500.9</v>
      </c>
      <c r="T169" s="36">
        <f t="shared" si="21"/>
        <v>3506.4</v>
      </c>
    </row>
    <row r="170" spans="1:20">
      <c r="A170" s="227"/>
      <c r="B170" s="223"/>
      <c r="C170" s="223"/>
      <c r="D170" s="30" t="s">
        <v>3</v>
      </c>
      <c r="E170" s="27" t="s">
        <v>3</v>
      </c>
      <c r="F170" s="27" t="s">
        <v>3</v>
      </c>
      <c r="G170" s="72"/>
      <c r="H170" s="57" t="s">
        <v>72</v>
      </c>
      <c r="I170" s="57" t="s">
        <v>91</v>
      </c>
      <c r="J170" s="57" t="s">
        <v>92</v>
      </c>
      <c r="K170" s="27" t="s">
        <v>3</v>
      </c>
      <c r="L170" s="27" t="s">
        <v>3</v>
      </c>
      <c r="M170" s="67">
        <v>368.2</v>
      </c>
      <c r="N170" s="36">
        <v>391.4</v>
      </c>
      <c r="O170" s="36">
        <v>391.4</v>
      </c>
      <c r="P170" s="36">
        <v>391.4</v>
      </c>
      <c r="Q170" s="36">
        <v>391.4</v>
      </c>
      <c r="R170" s="36">
        <v>391.4</v>
      </c>
      <c r="S170" s="36">
        <v>391.4</v>
      </c>
      <c r="T170" s="36">
        <f t="shared" si="21"/>
        <v>2716.6000000000004</v>
      </c>
    </row>
    <row r="171" spans="1:20">
      <c r="A171" s="227"/>
      <c r="B171" s="223"/>
      <c r="C171" s="223"/>
      <c r="D171" s="30"/>
      <c r="E171" s="27"/>
      <c r="F171" s="27"/>
      <c r="G171" s="72"/>
      <c r="H171" s="57" t="s">
        <v>158</v>
      </c>
      <c r="I171" s="57" t="s">
        <v>159</v>
      </c>
      <c r="J171" s="57" t="s">
        <v>160</v>
      </c>
      <c r="K171" s="27" t="s">
        <v>3</v>
      </c>
      <c r="L171" s="27" t="s">
        <v>3</v>
      </c>
      <c r="M171" s="67">
        <v>70</v>
      </c>
      <c r="N171" s="27" t="s">
        <v>3</v>
      </c>
      <c r="O171" s="27" t="s">
        <v>3</v>
      </c>
      <c r="P171" s="27" t="s">
        <v>3</v>
      </c>
      <c r="Q171" s="27" t="s">
        <v>3</v>
      </c>
      <c r="R171" s="27" t="s">
        <v>3</v>
      </c>
      <c r="S171" s="27" t="s">
        <v>3</v>
      </c>
      <c r="T171" s="36">
        <f t="shared" si="21"/>
        <v>70</v>
      </c>
    </row>
    <row r="172" spans="1:20">
      <c r="A172" s="226"/>
      <c r="B172" s="224"/>
      <c r="C172" s="224"/>
      <c r="D172" s="30" t="s">
        <v>3</v>
      </c>
      <c r="E172" s="27" t="s">
        <v>3</v>
      </c>
      <c r="F172" s="27" t="s">
        <v>3</v>
      </c>
      <c r="G172" s="72"/>
      <c r="H172" s="57" t="s">
        <v>93</v>
      </c>
      <c r="I172" s="57" t="s">
        <v>94</v>
      </c>
      <c r="J172" s="57" t="s">
        <v>92</v>
      </c>
      <c r="K172" s="27" t="s">
        <v>3</v>
      </c>
      <c r="L172" s="27" t="s">
        <v>3</v>
      </c>
      <c r="M172" s="67">
        <v>5663.8</v>
      </c>
      <c r="N172" s="36">
        <v>5663.8</v>
      </c>
      <c r="O172" s="36">
        <v>5663.8</v>
      </c>
      <c r="P172" s="36">
        <v>5663.8</v>
      </c>
      <c r="Q172" s="36">
        <v>5663.8</v>
      </c>
      <c r="R172" s="36">
        <v>5663.8</v>
      </c>
      <c r="S172" s="36">
        <v>5663.8</v>
      </c>
      <c r="T172" s="36">
        <f t="shared" si="21"/>
        <v>39646.600000000006</v>
      </c>
    </row>
    <row r="173" spans="1:20">
      <c r="A173" s="3"/>
      <c r="B173" s="5" t="s">
        <v>28</v>
      </c>
      <c r="C173" s="2"/>
      <c r="D173" s="21"/>
      <c r="E173" s="4"/>
      <c r="F173" s="4"/>
      <c r="G173" s="21"/>
      <c r="H173" s="50"/>
      <c r="I173" s="57"/>
      <c r="J173" s="50"/>
      <c r="K173" s="27"/>
      <c r="L173" s="27"/>
      <c r="M173" s="70"/>
      <c r="N173" s="70"/>
      <c r="O173" s="70"/>
      <c r="P173" s="70"/>
      <c r="Q173" s="70"/>
      <c r="R173" s="70"/>
      <c r="S173" s="70"/>
      <c r="T173" s="70"/>
    </row>
    <row r="174" spans="1:20">
      <c r="A174" s="3"/>
      <c r="B174" s="2" t="s">
        <v>8</v>
      </c>
      <c r="C174" s="2" t="s">
        <v>6</v>
      </c>
      <c r="D174" s="21"/>
      <c r="E174" s="4" t="s">
        <v>3</v>
      </c>
      <c r="F174" s="4" t="s">
        <v>3</v>
      </c>
      <c r="G174" s="21"/>
      <c r="H174" s="50"/>
      <c r="I174" s="50"/>
      <c r="J174" s="50"/>
      <c r="K174" s="4" t="s">
        <v>3</v>
      </c>
      <c r="L174" s="4" t="s">
        <v>3</v>
      </c>
      <c r="M174" s="3"/>
      <c r="N174" s="3"/>
      <c r="O174" s="3"/>
      <c r="P174" s="3"/>
      <c r="Q174" s="3"/>
      <c r="R174" s="3"/>
      <c r="S174" s="13"/>
      <c r="T174" s="3"/>
    </row>
    <row r="175" spans="1:20">
      <c r="A175" s="3"/>
      <c r="B175" s="2" t="s">
        <v>9</v>
      </c>
      <c r="C175" s="2" t="s">
        <v>6</v>
      </c>
      <c r="D175" s="21"/>
      <c r="E175" s="4" t="s">
        <v>3</v>
      </c>
      <c r="F175" s="4" t="s">
        <v>3</v>
      </c>
      <c r="G175" s="21"/>
      <c r="H175" s="50"/>
      <c r="I175" s="50"/>
      <c r="J175" s="50"/>
      <c r="K175" s="4" t="s">
        <v>3</v>
      </c>
      <c r="L175" s="4" t="s">
        <v>3</v>
      </c>
      <c r="M175" s="3"/>
      <c r="N175" s="3"/>
      <c r="O175" s="3"/>
      <c r="P175" s="3"/>
      <c r="Q175" s="3"/>
      <c r="R175" s="3"/>
      <c r="S175" s="13"/>
      <c r="T175" s="3"/>
    </row>
    <row r="176" spans="1:20">
      <c r="A176" s="3"/>
      <c r="B176" s="2" t="s">
        <v>10</v>
      </c>
      <c r="C176" s="2" t="s">
        <v>6</v>
      </c>
      <c r="D176" s="21"/>
      <c r="E176" s="4" t="s">
        <v>3</v>
      </c>
      <c r="F176" s="4" t="s">
        <v>3</v>
      </c>
      <c r="G176" s="21"/>
      <c r="H176" s="50" t="s">
        <v>3</v>
      </c>
      <c r="I176" s="50" t="s">
        <v>3</v>
      </c>
      <c r="J176" s="50" t="s">
        <v>3</v>
      </c>
      <c r="K176" s="4" t="s">
        <v>3</v>
      </c>
      <c r="L176" s="4" t="s">
        <v>3</v>
      </c>
      <c r="M176" s="3"/>
      <c r="N176" s="3"/>
      <c r="O176" s="3"/>
      <c r="P176" s="3"/>
      <c r="Q176" s="3"/>
      <c r="R176" s="3"/>
      <c r="S176" s="13"/>
      <c r="T176" s="3"/>
    </row>
    <row r="177" spans="1:22" ht="120">
      <c r="A177" s="3"/>
      <c r="B177" s="25" t="s">
        <v>117</v>
      </c>
      <c r="C177" s="25" t="s">
        <v>29</v>
      </c>
      <c r="D177" s="21" t="s">
        <v>3</v>
      </c>
      <c r="E177" s="21" t="s">
        <v>30</v>
      </c>
      <c r="F177" s="27" t="s">
        <v>31</v>
      </c>
      <c r="G177" s="21" t="s">
        <v>3</v>
      </c>
      <c r="H177" s="50" t="s">
        <v>3</v>
      </c>
      <c r="I177" s="50" t="s">
        <v>3</v>
      </c>
      <c r="J177" s="50" t="s">
        <v>3</v>
      </c>
      <c r="K177" s="27">
        <v>70</v>
      </c>
      <c r="L177" s="27">
        <v>71</v>
      </c>
      <c r="M177" s="29">
        <v>74</v>
      </c>
      <c r="N177" s="29">
        <v>78</v>
      </c>
      <c r="O177" s="28">
        <v>83</v>
      </c>
      <c r="P177" s="28">
        <v>88</v>
      </c>
      <c r="Q177" s="28">
        <v>90</v>
      </c>
      <c r="R177" s="28">
        <v>90</v>
      </c>
      <c r="S177" s="28">
        <v>90</v>
      </c>
      <c r="T177" s="4" t="s">
        <v>3</v>
      </c>
    </row>
    <row r="178" spans="1:22" ht="60">
      <c r="A178" s="3" t="s">
        <v>161</v>
      </c>
      <c r="B178" s="2" t="s">
        <v>65</v>
      </c>
      <c r="C178" s="2"/>
      <c r="D178" s="21">
        <v>0.05</v>
      </c>
      <c r="E178" s="4"/>
      <c r="F178" s="4"/>
      <c r="G178" s="21"/>
      <c r="H178" s="50"/>
      <c r="I178" s="50"/>
      <c r="J178" s="50"/>
      <c r="K178" s="4"/>
      <c r="L178" s="4"/>
      <c r="M178" s="3"/>
      <c r="N178" s="3"/>
      <c r="O178" s="3"/>
      <c r="P178" s="3"/>
      <c r="Q178" s="3"/>
      <c r="R178" s="3"/>
      <c r="S178" s="13"/>
      <c r="T178" s="4" t="s">
        <v>3</v>
      </c>
    </row>
    <row r="179" spans="1:22" ht="30" customHeight="1">
      <c r="A179" s="225"/>
      <c r="B179" s="222" t="s">
        <v>27</v>
      </c>
      <c r="C179" s="222" t="s">
        <v>6</v>
      </c>
      <c r="D179" s="30" t="s">
        <v>3</v>
      </c>
      <c r="E179" s="27" t="s">
        <v>3</v>
      </c>
      <c r="F179" s="27" t="s">
        <v>3</v>
      </c>
      <c r="G179" s="2"/>
      <c r="H179" s="57" t="s">
        <v>3</v>
      </c>
      <c r="I179" s="57" t="s">
        <v>3</v>
      </c>
      <c r="J179" s="57" t="s">
        <v>3</v>
      </c>
      <c r="K179" s="27" t="s">
        <v>3</v>
      </c>
      <c r="L179" s="27" t="s">
        <v>3</v>
      </c>
      <c r="M179" s="66">
        <f>M180+M181</f>
        <v>10542.900000000001</v>
      </c>
      <c r="N179" s="66">
        <f t="shared" ref="N179:S179" si="23">N180+N181</f>
        <v>4559.1000000000004</v>
      </c>
      <c r="O179" s="66">
        <f t="shared" si="23"/>
        <v>4559.1000000000004</v>
      </c>
      <c r="P179" s="66">
        <f t="shared" si="23"/>
        <v>4559.1000000000004</v>
      </c>
      <c r="Q179" s="66">
        <f t="shared" si="23"/>
        <v>4559.1000000000004</v>
      </c>
      <c r="R179" s="66">
        <f t="shared" si="23"/>
        <v>4559.1000000000004</v>
      </c>
      <c r="S179" s="66">
        <f t="shared" si="23"/>
        <v>4559.1000000000004</v>
      </c>
      <c r="T179" s="66">
        <f>SUM(M179:S179)</f>
        <v>37897.5</v>
      </c>
    </row>
    <row r="180" spans="1:22">
      <c r="A180" s="227"/>
      <c r="B180" s="223"/>
      <c r="C180" s="223"/>
      <c r="D180" s="30" t="s">
        <v>3</v>
      </c>
      <c r="E180" s="27" t="s">
        <v>3</v>
      </c>
      <c r="F180" s="27" t="s">
        <v>3</v>
      </c>
      <c r="G180" s="2"/>
      <c r="H180" s="57" t="s">
        <v>72</v>
      </c>
      <c r="I180" s="57" t="s">
        <v>73</v>
      </c>
      <c r="J180" s="57" t="s">
        <v>74</v>
      </c>
      <c r="K180" s="27" t="s">
        <v>3</v>
      </c>
      <c r="L180" s="27" t="s">
        <v>3</v>
      </c>
      <c r="M180" s="67">
        <v>5983.8</v>
      </c>
      <c r="N180" s="67"/>
      <c r="O180" s="67"/>
      <c r="P180" s="67"/>
      <c r="Q180" s="67"/>
      <c r="R180" s="67"/>
      <c r="S180" s="68"/>
      <c r="T180" s="67">
        <f>SUM(M180:S180)</f>
        <v>5983.8</v>
      </c>
    </row>
    <row r="181" spans="1:22">
      <c r="A181" s="226"/>
      <c r="B181" s="224"/>
      <c r="C181" s="224"/>
      <c r="D181" s="30" t="s">
        <v>3</v>
      </c>
      <c r="E181" s="27" t="s">
        <v>3</v>
      </c>
      <c r="F181" s="27" t="s">
        <v>3</v>
      </c>
      <c r="G181" s="2"/>
      <c r="H181" s="57" t="s">
        <v>75</v>
      </c>
      <c r="I181" s="57" t="s">
        <v>88</v>
      </c>
      <c r="J181" s="57" t="s">
        <v>77</v>
      </c>
      <c r="K181" s="27"/>
      <c r="L181" s="27"/>
      <c r="M181" s="67">
        <v>4559.1000000000004</v>
      </c>
      <c r="N181" s="67">
        <v>4559.1000000000004</v>
      </c>
      <c r="O181" s="67">
        <v>4559.1000000000004</v>
      </c>
      <c r="P181" s="67">
        <v>4559.1000000000004</v>
      </c>
      <c r="Q181" s="67">
        <v>4559.1000000000004</v>
      </c>
      <c r="R181" s="67">
        <v>4559.1000000000004</v>
      </c>
      <c r="S181" s="67">
        <v>4559.1000000000004</v>
      </c>
      <c r="T181" s="67">
        <f>SUM(M181:S181)</f>
        <v>31913.699999999997</v>
      </c>
    </row>
    <row r="182" spans="1:22" hidden="1">
      <c r="A182" s="3"/>
      <c r="B182" s="5" t="s">
        <v>28</v>
      </c>
      <c r="C182" s="2"/>
      <c r="D182" s="21"/>
      <c r="E182" s="4"/>
      <c r="F182" s="4"/>
      <c r="G182" s="21"/>
      <c r="H182" s="50"/>
      <c r="I182" s="50"/>
      <c r="J182" s="50"/>
      <c r="K182" s="4"/>
      <c r="L182" s="4"/>
      <c r="M182" s="3"/>
      <c r="N182" s="3"/>
      <c r="O182" s="3"/>
      <c r="P182" s="3"/>
      <c r="Q182" s="3"/>
      <c r="R182" s="3"/>
      <c r="S182" s="13"/>
      <c r="T182" s="3"/>
    </row>
    <row r="183" spans="1:22" hidden="1">
      <c r="A183" s="3"/>
      <c r="B183" s="2" t="s">
        <v>8</v>
      </c>
      <c r="C183" s="2" t="s">
        <v>6</v>
      </c>
      <c r="D183" s="21"/>
      <c r="E183" s="4" t="s">
        <v>3</v>
      </c>
      <c r="F183" s="4" t="s">
        <v>3</v>
      </c>
      <c r="G183" s="21"/>
      <c r="H183" s="50"/>
      <c r="I183" s="50"/>
      <c r="J183" s="50"/>
      <c r="K183" s="4" t="s">
        <v>3</v>
      </c>
      <c r="L183" s="4" t="s">
        <v>3</v>
      </c>
      <c r="M183" s="3"/>
      <c r="N183" s="3"/>
      <c r="O183" s="3"/>
      <c r="P183" s="3"/>
      <c r="Q183" s="3"/>
      <c r="R183" s="3"/>
      <c r="S183" s="13"/>
      <c r="T183" s="3"/>
    </row>
    <row r="184" spans="1:22" hidden="1">
      <c r="A184" s="3"/>
      <c r="B184" s="2" t="s">
        <v>9</v>
      </c>
      <c r="C184" s="2" t="s">
        <v>6</v>
      </c>
      <c r="D184" s="21"/>
      <c r="E184" s="4" t="s">
        <v>3</v>
      </c>
      <c r="F184" s="4" t="s">
        <v>3</v>
      </c>
      <c r="G184" s="21"/>
      <c r="H184" s="50"/>
      <c r="I184" s="50"/>
      <c r="J184" s="50"/>
      <c r="K184" s="4" t="s">
        <v>3</v>
      </c>
      <c r="L184" s="4" t="s">
        <v>3</v>
      </c>
      <c r="M184" s="3"/>
      <c r="N184" s="3"/>
      <c r="O184" s="3"/>
      <c r="P184" s="3"/>
      <c r="Q184" s="3"/>
      <c r="R184" s="3"/>
      <c r="S184" s="13"/>
      <c r="T184" s="3"/>
    </row>
    <row r="185" spans="1:22" hidden="1">
      <c r="A185" s="3"/>
      <c r="B185" s="2" t="s">
        <v>10</v>
      </c>
      <c r="C185" s="2" t="s">
        <v>6</v>
      </c>
      <c r="D185" s="21"/>
      <c r="E185" s="4" t="s">
        <v>3</v>
      </c>
      <c r="F185" s="4" t="s">
        <v>3</v>
      </c>
      <c r="G185" s="21"/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3"/>
      <c r="N185" s="3"/>
      <c r="O185" s="3"/>
      <c r="P185" s="3"/>
      <c r="Q185" s="3"/>
      <c r="R185" s="3"/>
      <c r="S185" s="13"/>
      <c r="T185" s="3"/>
    </row>
    <row r="186" spans="1:22" ht="60">
      <c r="A186" s="3"/>
      <c r="B186" s="2" t="s">
        <v>163</v>
      </c>
      <c r="C186" s="25" t="s">
        <v>53</v>
      </c>
      <c r="D186" s="30"/>
      <c r="E186" s="27" t="s">
        <v>39</v>
      </c>
      <c r="F186" s="4" t="s">
        <v>36</v>
      </c>
      <c r="G186" s="21" t="s">
        <v>3</v>
      </c>
      <c r="H186" s="50" t="s">
        <v>3</v>
      </c>
      <c r="I186" s="50" t="s">
        <v>3</v>
      </c>
      <c r="J186" s="50" t="s">
        <v>3</v>
      </c>
      <c r="K186" s="4">
        <v>45</v>
      </c>
      <c r="L186" s="4">
        <v>45</v>
      </c>
      <c r="M186" s="3">
        <v>45</v>
      </c>
      <c r="N186" s="3">
        <v>45</v>
      </c>
      <c r="O186" s="3">
        <v>45</v>
      </c>
      <c r="P186" s="3">
        <v>45</v>
      </c>
      <c r="Q186" s="3">
        <v>45</v>
      </c>
      <c r="R186" s="3">
        <v>45</v>
      </c>
      <c r="S186" s="3">
        <v>45</v>
      </c>
      <c r="T186" s="4" t="s">
        <v>3</v>
      </c>
    </row>
    <row r="187" spans="1:22" ht="60">
      <c r="A187" s="3"/>
      <c r="B187" s="2" t="s">
        <v>66</v>
      </c>
      <c r="C187" s="2" t="s">
        <v>38</v>
      </c>
      <c r="D187" s="21"/>
      <c r="E187" s="27" t="s">
        <v>39</v>
      </c>
      <c r="F187" s="4" t="s">
        <v>36</v>
      </c>
      <c r="G187" s="21" t="s">
        <v>3</v>
      </c>
      <c r="H187" s="50" t="s">
        <v>3</v>
      </c>
      <c r="I187" s="50" t="s">
        <v>3</v>
      </c>
      <c r="J187" s="50" t="s">
        <v>3</v>
      </c>
      <c r="K187" s="4">
        <v>500</v>
      </c>
      <c r="L187" s="4">
        <v>500</v>
      </c>
      <c r="M187" s="3">
        <v>500</v>
      </c>
      <c r="N187" s="3">
        <v>500</v>
      </c>
      <c r="O187" s="3">
        <v>500</v>
      </c>
      <c r="P187" s="3">
        <v>500</v>
      </c>
      <c r="Q187" s="3">
        <v>500</v>
      </c>
      <c r="R187" s="3">
        <v>500</v>
      </c>
      <c r="S187" s="3">
        <v>500</v>
      </c>
      <c r="T187" s="4" t="s">
        <v>3</v>
      </c>
    </row>
    <row r="188" spans="1:22" s="76" customFormat="1" ht="45">
      <c r="A188" s="40" t="s">
        <v>162</v>
      </c>
      <c r="B188" s="17" t="s">
        <v>149</v>
      </c>
      <c r="C188" s="17"/>
      <c r="D188" s="73"/>
      <c r="E188" s="47"/>
      <c r="F188" s="4" t="s">
        <v>36</v>
      </c>
      <c r="G188" s="73"/>
      <c r="H188" s="74"/>
      <c r="I188" s="74"/>
      <c r="J188" s="74"/>
      <c r="K188" s="47"/>
      <c r="L188" s="47"/>
      <c r="M188" s="40"/>
      <c r="N188" s="40"/>
      <c r="O188" s="40"/>
      <c r="P188" s="40"/>
      <c r="Q188" s="40"/>
      <c r="R188" s="40"/>
      <c r="S188" s="75"/>
      <c r="T188" s="47" t="s">
        <v>3</v>
      </c>
      <c r="U188" s="220"/>
      <c r="V188" s="221"/>
    </row>
    <row r="189" spans="1:22" s="76" customFormat="1">
      <c r="A189" s="40"/>
      <c r="B189" s="95"/>
      <c r="C189" s="17"/>
      <c r="D189" s="73">
        <v>0.05</v>
      </c>
      <c r="E189" s="47"/>
      <c r="F189" s="4"/>
      <c r="G189" s="73"/>
      <c r="H189" s="50" t="s">
        <v>3</v>
      </c>
      <c r="I189" s="50" t="s">
        <v>3</v>
      </c>
      <c r="J189" s="50" t="s">
        <v>3</v>
      </c>
      <c r="K189" s="48" t="s">
        <v>3</v>
      </c>
      <c r="L189" s="48" t="s">
        <v>3</v>
      </c>
      <c r="M189" s="99">
        <f>M190+M191+M192</f>
        <v>2584.6</v>
      </c>
      <c r="N189" s="99">
        <f t="shared" ref="N189:S189" si="24">N190+N191+N192</f>
        <v>2403.6</v>
      </c>
      <c r="O189" s="99">
        <f t="shared" si="24"/>
        <v>2403.6</v>
      </c>
      <c r="P189" s="99">
        <f t="shared" si="24"/>
        <v>2403.6</v>
      </c>
      <c r="Q189" s="99">
        <f t="shared" si="24"/>
        <v>2403.6</v>
      </c>
      <c r="R189" s="99">
        <f t="shared" si="24"/>
        <v>2403.6</v>
      </c>
      <c r="S189" s="99">
        <f t="shared" si="24"/>
        <v>2403.6</v>
      </c>
      <c r="T189" s="100">
        <f>SUM(M189:S189)</f>
        <v>17006.2</v>
      </c>
      <c r="U189" s="220"/>
      <c r="V189" s="221"/>
    </row>
    <row r="190" spans="1:22" s="76" customFormat="1" ht="30" customHeight="1">
      <c r="A190" s="40"/>
      <c r="B190" s="96" t="s">
        <v>27</v>
      </c>
      <c r="C190" s="77" t="s">
        <v>6</v>
      </c>
      <c r="D190" s="26" t="s">
        <v>3</v>
      </c>
      <c r="E190" s="48" t="s">
        <v>3</v>
      </c>
      <c r="F190" s="48" t="s">
        <v>3</v>
      </c>
      <c r="G190" s="73"/>
      <c r="H190" s="78" t="s">
        <v>75</v>
      </c>
      <c r="I190" s="78" t="s">
        <v>88</v>
      </c>
      <c r="J190" s="78" t="s">
        <v>77</v>
      </c>
      <c r="K190" s="48" t="s">
        <v>3</v>
      </c>
      <c r="L190" s="48" t="s">
        <v>3</v>
      </c>
      <c r="M190" s="67">
        <v>2328</v>
      </c>
      <c r="N190" s="67">
        <v>2328</v>
      </c>
      <c r="O190" s="67">
        <v>2328</v>
      </c>
      <c r="P190" s="67">
        <v>2328</v>
      </c>
      <c r="Q190" s="67">
        <v>2328</v>
      </c>
      <c r="R190" s="67">
        <v>2328</v>
      </c>
      <c r="S190" s="67">
        <v>2328</v>
      </c>
      <c r="T190" s="67">
        <f>SUM(M190:S190)</f>
        <v>16296</v>
      </c>
      <c r="U190" s="220"/>
      <c r="V190" s="221"/>
    </row>
    <row r="191" spans="1:22" s="76" customFormat="1">
      <c r="A191" s="40"/>
      <c r="B191" s="97"/>
      <c r="C191" s="77" t="s">
        <v>6</v>
      </c>
      <c r="D191" s="26"/>
      <c r="E191" s="48"/>
      <c r="F191" s="48"/>
      <c r="G191" s="73"/>
      <c r="H191" s="78" t="s">
        <v>75</v>
      </c>
      <c r="I191" s="78" t="s">
        <v>78</v>
      </c>
      <c r="J191" s="78" t="s">
        <v>77</v>
      </c>
      <c r="K191" s="48" t="s">
        <v>3</v>
      </c>
      <c r="L191" s="48" t="s">
        <v>3</v>
      </c>
      <c r="M191" s="67">
        <v>75.599999999999994</v>
      </c>
      <c r="N191" s="67">
        <v>75.599999999999994</v>
      </c>
      <c r="O191" s="67">
        <v>75.599999999999994</v>
      </c>
      <c r="P191" s="67">
        <v>75.599999999999994</v>
      </c>
      <c r="Q191" s="67">
        <v>75.599999999999994</v>
      </c>
      <c r="R191" s="67">
        <v>75.599999999999994</v>
      </c>
      <c r="S191" s="67">
        <v>75.599999999999994</v>
      </c>
      <c r="T191" s="67">
        <f>SUM(M191:S191)</f>
        <v>529.20000000000005</v>
      </c>
      <c r="U191" s="220"/>
      <c r="V191" s="221"/>
    </row>
    <row r="192" spans="1:22" s="76" customFormat="1">
      <c r="A192" s="40"/>
      <c r="B192" s="98"/>
      <c r="C192" s="77" t="s">
        <v>6</v>
      </c>
      <c r="D192" s="26"/>
      <c r="E192" s="48"/>
      <c r="F192" s="48"/>
      <c r="G192" s="73"/>
      <c r="H192" s="78" t="s">
        <v>72</v>
      </c>
      <c r="I192" s="78" t="s">
        <v>73</v>
      </c>
      <c r="J192" s="78" t="s">
        <v>77</v>
      </c>
      <c r="K192" s="48" t="s">
        <v>3</v>
      </c>
      <c r="L192" s="48" t="s">
        <v>3</v>
      </c>
      <c r="M192" s="67">
        <v>181</v>
      </c>
      <c r="N192" s="67"/>
      <c r="O192" s="67"/>
      <c r="P192" s="67"/>
      <c r="Q192" s="67"/>
      <c r="R192" s="67"/>
      <c r="S192" s="68"/>
      <c r="T192" s="67">
        <f>SUM(M192:S192)</f>
        <v>181</v>
      </c>
      <c r="U192" s="220"/>
      <c r="V192" s="221"/>
    </row>
    <row r="193" spans="1:22" s="76" customFormat="1">
      <c r="A193" s="40"/>
      <c r="B193" s="79" t="s">
        <v>28</v>
      </c>
      <c r="C193" s="17"/>
      <c r="D193" s="73"/>
      <c r="E193" s="47"/>
      <c r="F193" s="47"/>
      <c r="G193" s="73"/>
      <c r="H193" s="74"/>
      <c r="I193" s="74"/>
      <c r="J193" s="74"/>
      <c r="K193" s="47"/>
      <c r="L193" s="47"/>
      <c r="M193" s="40"/>
      <c r="N193" s="40"/>
      <c r="O193" s="40"/>
      <c r="P193" s="40"/>
      <c r="Q193" s="40"/>
      <c r="R193" s="40"/>
      <c r="S193" s="75"/>
      <c r="T193" s="40"/>
      <c r="U193" s="220"/>
      <c r="V193" s="221"/>
    </row>
    <row r="194" spans="1:22" s="76" customFormat="1" hidden="1">
      <c r="A194" s="40"/>
      <c r="B194" s="17" t="s">
        <v>8</v>
      </c>
      <c r="C194" s="17" t="s">
        <v>6</v>
      </c>
      <c r="D194" s="73"/>
      <c r="E194" s="47" t="s">
        <v>3</v>
      </c>
      <c r="F194" s="47" t="s">
        <v>3</v>
      </c>
      <c r="G194" s="73"/>
      <c r="H194" s="74"/>
      <c r="I194" s="74"/>
      <c r="J194" s="74"/>
      <c r="K194" s="47" t="s">
        <v>3</v>
      </c>
      <c r="L194" s="47" t="s">
        <v>3</v>
      </c>
      <c r="M194" s="40"/>
      <c r="N194" s="40"/>
      <c r="O194" s="40"/>
      <c r="P194" s="40"/>
      <c r="Q194" s="40"/>
      <c r="R194" s="40"/>
      <c r="S194" s="75"/>
      <c r="T194" s="40"/>
      <c r="U194" s="220"/>
      <c r="V194" s="221"/>
    </row>
    <row r="195" spans="1:22" s="76" customFormat="1" hidden="1">
      <c r="A195" s="40"/>
      <c r="B195" s="17" t="s">
        <v>9</v>
      </c>
      <c r="C195" s="17" t="s">
        <v>6</v>
      </c>
      <c r="D195" s="73"/>
      <c r="E195" s="47" t="s">
        <v>3</v>
      </c>
      <c r="F195" s="47" t="s">
        <v>3</v>
      </c>
      <c r="G195" s="73"/>
      <c r="H195" s="74"/>
      <c r="I195" s="74"/>
      <c r="J195" s="74"/>
      <c r="K195" s="47" t="s">
        <v>3</v>
      </c>
      <c r="L195" s="47" t="s">
        <v>3</v>
      </c>
      <c r="M195" s="40"/>
      <c r="N195" s="40"/>
      <c r="O195" s="40"/>
      <c r="P195" s="40"/>
      <c r="Q195" s="40"/>
      <c r="R195" s="40"/>
      <c r="S195" s="75"/>
      <c r="T195" s="40"/>
      <c r="U195" s="220"/>
      <c r="V195" s="221"/>
    </row>
    <row r="196" spans="1:22" s="76" customFormat="1" hidden="1">
      <c r="A196" s="40"/>
      <c r="B196" s="17" t="s">
        <v>10</v>
      </c>
      <c r="C196" s="17" t="s">
        <v>6</v>
      </c>
      <c r="D196" s="73"/>
      <c r="E196" s="47" t="s">
        <v>3</v>
      </c>
      <c r="F196" s="47" t="s">
        <v>3</v>
      </c>
      <c r="G196" s="73"/>
      <c r="H196" s="74" t="s">
        <v>3</v>
      </c>
      <c r="I196" s="74" t="s">
        <v>3</v>
      </c>
      <c r="J196" s="74" t="s">
        <v>3</v>
      </c>
      <c r="K196" s="47" t="s">
        <v>3</v>
      </c>
      <c r="L196" s="47" t="s">
        <v>3</v>
      </c>
      <c r="M196" s="40"/>
      <c r="N196" s="40"/>
      <c r="O196" s="40"/>
      <c r="P196" s="40"/>
      <c r="Q196" s="40"/>
      <c r="R196" s="40"/>
      <c r="S196" s="75"/>
      <c r="T196" s="40"/>
      <c r="U196" s="220"/>
      <c r="V196" s="221"/>
    </row>
    <row r="197" spans="1:22" s="76" customFormat="1" ht="150">
      <c r="A197" s="40"/>
      <c r="B197" s="25" t="s">
        <v>135</v>
      </c>
      <c r="C197" s="25" t="s">
        <v>29</v>
      </c>
      <c r="D197" s="21" t="s">
        <v>3</v>
      </c>
      <c r="E197" s="30" t="s">
        <v>63</v>
      </c>
      <c r="F197" s="27" t="s">
        <v>36</v>
      </c>
      <c r="G197" s="30" t="s">
        <v>3</v>
      </c>
      <c r="H197" s="57" t="s">
        <v>3</v>
      </c>
      <c r="I197" s="57" t="s">
        <v>3</v>
      </c>
      <c r="J197" s="57" t="s">
        <v>3</v>
      </c>
      <c r="K197" s="27" t="s">
        <v>3</v>
      </c>
      <c r="L197" s="27" t="s">
        <v>3</v>
      </c>
      <c r="M197" s="28">
        <v>15.1</v>
      </c>
      <c r="N197" s="28">
        <v>15.1</v>
      </c>
      <c r="O197" s="28">
        <v>15.1</v>
      </c>
      <c r="P197" s="28">
        <v>15.1</v>
      </c>
      <c r="Q197" s="28">
        <v>15.1</v>
      </c>
      <c r="R197" s="28">
        <v>15.1</v>
      </c>
      <c r="S197" s="28">
        <v>15.1</v>
      </c>
      <c r="T197" s="4" t="s">
        <v>3</v>
      </c>
      <c r="U197" s="91"/>
      <c r="V197" s="116"/>
    </row>
  </sheetData>
  <mergeCells count="52">
    <mergeCell ref="U188:V196"/>
    <mergeCell ref="B142:T142"/>
    <mergeCell ref="B157:T157"/>
    <mergeCell ref="A165:A172"/>
    <mergeCell ref="B165:B172"/>
    <mergeCell ref="C165:C172"/>
    <mergeCell ref="A179:A181"/>
    <mergeCell ref="B179:B181"/>
    <mergeCell ref="C179:C181"/>
    <mergeCell ref="A133:A135"/>
    <mergeCell ref="B133:B135"/>
    <mergeCell ref="C133:C135"/>
    <mergeCell ref="A92:A93"/>
    <mergeCell ref="B92:B93"/>
    <mergeCell ref="C92:C93"/>
    <mergeCell ref="B108:T108"/>
    <mergeCell ref="R1:T1"/>
    <mergeCell ref="B4:S4"/>
    <mergeCell ref="A6:A7"/>
    <mergeCell ref="B6:B7"/>
    <mergeCell ref="C6:C7"/>
    <mergeCell ref="D6:D7"/>
    <mergeCell ref="E6:E7"/>
    <mergeCell ref="F6:F7"/>
    <mergeCell ref="G6:G7"/>
    <mergeCell ref="H6:J6"/>
    <mergeCell ref="K6:T6"/>
    <mergeCell ref="B19:T19"/>
    <mergeCell ref="C52:C53"/>
    <mergeCell ref="A118:A120"/>
    <mergeCell ref="B118:B120"/>
    <mergeCell ref="C118:C120"/>
    <mergeCell ref="A100:A101"/>
    <mergeCell ref="B100:B101"/>
    <mergeCell ref="C27:C30"/>
    <mergeCell ref="A60:A61"/>
    <mergeCell ref="B60:B61"/>
    <mergeCell ref="B80:B82"/>
    <mergeCell ref="C80:C82"/>
    <mergeCell ref="G118:G120"/>
    <mergeCell ref="A27:A30"/>
    <mergeCell ref="B27:B30"/>
    <mergeCell ref="A41:A43"/>
    <mergeCell ref="B41:B43"/>
    <mergeCell ref="A52:A53"/>
    <mergeCell ref="B52:B53"/>
    <mergeCell ref="C60:C61"/>
    <mergeCell ref="C100:C101"/>
    <mergeCell ref="A80:A82"/>
    <mergeCell ref="A68:A71"/>
    <mergeCell ref="B68:B71"/>
    <mergeCell ref="C68:C71"/>
  </mergeCells>
  <pageMargins left="0" right="0.11811023622047245" top="0.19685039370078741" bottom="0.19685039370078741" header="0.31496062992125984" footer="0.31496062992125984"/>
  <pageSetup paperSize="9" scale="49" orientation="landscape" r:id="rId1"/>
  <rowBreaks count="5" manualBreakCount="5">
    <brk id="66" max="19" man="1"/>
    <brk id="89" max="19" man="1"/>
    <brk id="124" max="19" man="1"/>
    <brk id="149" max="19" man="1"/>
    <brk id="178" max="19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97"/>
  <sheetViews>
    <sheetView view="pageBreakPreview" zoomScale="70" zoomScaleSheetLayoutView="70" workbookViewId="0">
      <pane xSplit="2" ySplit="8" topLeftCell="C189" activePane="bottomRight" state="frozen"/>
      <selection pane="topRight" activeCell="C1" sqref="C1"/>
      <selection pane="bottomLeft" activeCell="A9" sqref="A9"/>
      <selection pane="bottomRight" activeCell="A87" sqref="A87:IV87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17.140625" style="1" customWidth="1"/>
    <col min="8" max="8" width="9.140625" style="53" customWidth="1"/>
    <col min="9" max="9" width="10.140625" style="53" customWidth="1"/>
    <col min="10" max="10" width="9.42578125" style="53" customWidth="1"/>
    <col min="13" max="13" width="11.42578125" bestFit="1" customWidth="1"/>
    <col min="14" max="14" width="10.5703125" customWidth="1"/>
    <col min="15" max="15" width="11.7109375" customWidth="1"/>
    <col min="16" max="16" width="11.28515625" customWidth="1"/>
    <col min="17" max="17" width="10.42578125" customWidth="1"/>
    <col min="18" max="18" width="10.85546875" customWidth="1"/>
    <col min="19" max="19" width="10.5703125" customWidth="1"/>
    <col min="20" max="20" width="12.85546875" customWidth="1"/>
  </cols>
  <sheetData>
    <row r="1" spans="1:20">
      <c r="R1" s="214" t="s">
        <v>165</v>
      </c>
      <c r="S1" s="214"/>
      <c r="T1" s="214"/>
    </row>
    <row r="4" spans="1:20" ht="18.75">
      <c r="B4" s="218" t="s">
        <v>136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6" spans="1:20" ht="15" customHeight="1">
      <c r="A6" s="228" t="s">
        <v>22</v>
      </c>
      <c r="B6" s="216" t="s">
        <v>24</v>
      </c>
      <c r="C6" s="216" t="s">
        <v>13</v>
      </c>
      <c r="D6" s="216" t="s">
        <v>26</v>
      </c>
      <c r="E6" s="216" t="s">
        <v>21</v>
      </c>
      <c r="F6" s="216" t="s">
        <v>19</v>
      </c>
      <c r="G6" s="216" t="s">
        <v>20</v>
      </c>
      <c r="H6" s="215" t="s">
        <v>5</v>
      </c>
      <c r="I6" s="215"/>
      <c r="J6" s="215"/>
      <c r="K6" s="219" t="s">
        <v>4</v>
      </c>
      <c r="L6" s="219"/>
      <c r="M6" s="219"/>
      <c r="N6" s="219"/>
      <c r="O6" s="219"/>
      <c r="P6" s="219"/>
      <c r="Q6" s="219"/>
      <c r="R6" s="219"/>
      <c r="S6" s="219"/>
      <c r="T6" s="219"/>
    </row>
    <row r="7" spans="1:20" ht="60">
      <c r="A7" s="229"/>
      <c r="B7" s="217"/>
      <c r="C7" s="217"/>
      <c r="D7" s="217"/>
      <c r="E7" s="217"/>
      <c r="F7" s="217"/>
      <c r="G7" s="217"/>
      <c r="H7" s="54" t="s">
        <v>0</v>
      </c>
      <c r="I7" s="54" t="s">
        <v>1</v>
      </c>
      <c r="J7" s="54" t="s">
        <v>2</v>
      </c>
      <c r="K7" s="122">
        <v>2012</v>
      </c>
      <c r="L7" s="122">
        <v>2013</v>
      </c>
      <c r="M7" s="122">
        <v>2014</v>
      </c>
      <c r="N7" s="122">
        <v>2015</v>
      </c>
      <c r="O7" s="122">
        <v>2016</v>
      </c>
      <c r="P7" s="122">
        <v>2017</v>
      </c>
      <c r="Q7" s="122">
        <v>2018</v>
      </c>
      <c r="R7" s="122">
        <v>2019</v>
      </c>
      <c r="S7" s="122">
        <v>2020</v>
      </c>
      <c r="T7" s="122" t="s">
        <v>23</v>
      </c>
    </row>
    <row r="8" spans="1:20" s="23" customFormat="1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</row>
    <row r="9" spans="1:20" ht="5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121"/>
      <c r="L9" s="121"/>
      <c r="M9" s="121"/>
      <c r="N9" s="121"/>
      <c r="O9" s="121"/>
      <c r="P9" s="121"/>
      <c r="Q9" s="121"/>
      <c r="R9" s="121"/>
      <c r="S9" s="12"/>
      <c r="T9" s="121"/>
    </row>
    <row r="10" spans="1:20" s="9" customFormat="1" ht="51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M20+M109+M158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N152</f>
        <v>0</v>
      </c>
      <c r="O12" s="103">
        <f t="shared" si="1"/>
        <v>0</v>
      </c>
      <c r="P12" s="103">
        <f t="shared" si="1"/>
        <v>0</v>
      </c>
      <c r="Q12" s="103">
        <f t="shared" si="1"/>
        <v>0</v>
      </c>
      <c r="R12" s="103">
        <f t="shared" si="1"/>
        <v>0</v>
      </c>
      <c r="S12" s="103">
        <f t="shared" si="1"/>
        <v>0</v>
      </c>
      <c r="T12" s="24">
        <f>SUM(M12:S12)</f>
        <v>0</v>
      </c>
    </row>
    <row r="13" spans="1:20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65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18.75" customHeight="1">
      <c r="A19" s="118" t="s">
        <v>12</v>
      </c>
      <c r="B19" s="238" t="s">
        <v>33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40"/>
    </row>
    <row r="20" spans="1:21" ht="60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>N27+N41+N52+N60+N68+N80+N92+N100</f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/>
    </row>
    <row r="21" spans="1:2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 ht="15" customHeight="1">
      <c r="A27" s="225"/>
      <c r="B27" s="222" t="s">
        <v>27</v>
      </c>
      <c r="C27" s="222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227"/>
      <c r="B28" s="223"/>
      <c r="C28" s="223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227"/>
      <c r="B29" s="223"/>
      <c r="C29" s="223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226"/>
      <c r="B30" s="224"/>
      <c r="C30" s="224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5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 ht="15" customHeight="1">
      <c r="A41" s="225"/>
      <c r="B41" s="222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227"/>
      <c r="B42" s="223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226"/>
      <c r="B43" s="224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5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0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80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27">
        <v>70.3</v>
      </c>
      <c r="L50" s="27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45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 ht="15" customHeight="1">
      <c r="A52" s="225"/>
      <c r="B52" s="222" t="s">
        <v>27</v>
      </c>
      <c r="C52" s="222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>
      <c r="A53" s="226"/>
      <c r="B53" s="224"/>
      <c r="C53" s="224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75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5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 ht="15" customHeight="1">
      <c r="A60" s="225"/>
      <c r="B60" s="222" t="s">
        <v>27</v>
      </c>
      <c r="C60" s="222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>
      <c r="A61" s="226"/>
      <c r="B61" s="224"/>
      <c r="C61" s="224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0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45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 ht="15" customHeight="1">
      <c r="A68" s="225"/>
      <c r="B68" s="222" t="s">
        <v>27</v>
      </c>
      <c r="C68" s="222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>
      <c r="A69" s="227"/>
      <c r="B69" s="223"/>
      <c r="C69" s="223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>
      <c r="A70" s="227"/>
      <c r="B70" s="223"/>
      <c r="C70" s="223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>
      <c r="A71" s="226"/>
      <c r="B71" s="224"/>
      <c r="C71" s="224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0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50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35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0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 ht="15" customHeight="1">
      <c r="A80" s="225"/>
      <c r="B80" s="222" t="s">
        <v>27</v>
      </c>
      <c r="C80" s="222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>
      <c r="A81" s="227"/>
      <c r="B81" s="223"/>
      <c r="C81" s="223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>
      <c r="A82" s="226"/>
      <c r="B82" s="224"/>
      <c r="C82" s="224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60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40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165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5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0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 ht="15" customHeight="1">
      <c r="A92" s="225"/>
      <c r="B92" s="222" t="s">
        <v>27</v>
      </c>
      <c r="C92" s="222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>
      <c r="A93" s="226"/>
      <c r="B93" s="224"/>
      <c r="C93" s="224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233"/>
      <c r="B100" s="222" t="s">
        <v>27</v>
      </c>
      <c r="C100" s="222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234"/>
      <c r="B101" s="223"/>
      <c r="C101" s="224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238" t="s">
        <v>50</v>
      </c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40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5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95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 ht="15" customHeight="1">
      <c r="A118" s="225"/>
      <c r="B118" s="235" t="s">
        <v>27</v>
      </c>
      <c r="C118" s="222" t="s">
        <v>6</v>
      </c>
      <c r="D118" s="30" t="s">
        <v>3</v>
      </c>
      <c r="E118" s="27" t="s">
        <v>3</v>
      </c>
      <c r="F118" s="27" t="s">
        <v>3</v>
      </c>
      <c r="G118" s="222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227"/>
      <c r="B119" s="236"/>
      <c r="C119" s="223"/>
      <c r="D119" s="30" t="s">
        <v>3</v>
      </c>
      <c r="E119" s="27" t="s">
        <v>3</v>
      </c>
      <c r="F119" s="27" t="s">
        <v>3</v>
      </c>
      <c r="G119" s="223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226"/>
      <c r="B120" s="237"/>
      <c r="C120" s="224"/>
      <c r="D120" s="30" t="s">
        <v>3</v>
      </c>
      <c r="E120" s="27" t="s">
        <v>3</v>
      </c>
      <c r="F120" s="27" t="s">
        <v>3</v>
      </c>
      <c r="G120" s="224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0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0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0" ht="315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0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0" ht="15" customHeight="1">
      <c r="A133" s="225"/>
      <c r="B133" s="222" t="s">
        <v>27</v>
      </c>
      <c r="C133" s="222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0">
      <c r="A134" s="227"/>
      <c r="B134" s="223"/>
      <c r="C134" s="223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0">
      <c r="A135" s="226"/>
      <c r="B135" s="224"/>
      <c r="C135" s="224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0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0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0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0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0" ht="105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0" ht="105">
      <c r="A141" s="40" t="s">
        <v>61</v>
      </c>
      <c r="B141" s="84" t="s">
        <v>164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0" ht="18.75" customHeight="1">
      <c r="A142" s="3" t="s">
        <v>62</v>
      </c>
      <c r="B142" s="238" t="s">
        <v>143</v>
      </c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40"/>
    </row>
    <row r="143" spans="1:20" ht="60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52">
        <f>M150</f>
        <v>0</v>
      </c>
      <c r="N143" s="52">
        <f t="shared" ref="N143:S143" si="17">N150</f>
        <v>0</v>
      </c>
      <c r="O143" s="52">
        <f t="shared" si="17"/>
        <v>0</v>
      </c>
      <c r="P143" s="52">
        <f t="shared" si="17"/>
        <v>0</v>
      </c>
      <c r="Q143" s="52">
        <f t="shared" si="17"/>
        <v>0</v>
      </c>
      <c r="R143" s="52">
        <f t="shared" si="17"/>
        <v>0</v>
      </c>
      <c r="S143" s="52">
        <f t="shared" si="17"/>
        <v>0</v>
      </c>
      <c r="T143" s="52">
        <f>SUM(M143:S143)</f>
        <v>0</v>
      </c>
    </row>
    <row r="144" spans="1:20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1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109">
        <v>0</v>
      </c>
      <c r="N145" s="108">
        <f t="shared" ref="N145:S145" si="18">N152</f>
        <v>0</v>
      </c>
      <c r="O145" s="108">
        <f t="shared" si="18"/>
        <v>0</v>
      </c>
      <c r="P145" s="108">
        <f t="shared" si="18"/>
        <v>0</v>
      </c>
      <c r="Q145" s="108">
        <f t="shared" si="18"/>
        <v>0</v>
      </c>
      <c r="R145" s="108">
        <f t="shared" si="18"/>
        <v>0</v>
      </c>
      <c r="S145" s="108">
        <f t="shared" si="18"/>
        <v>0</v>
      </c>
      <c r="T145" s="108">
        <f>SUM(M145:S145)</f>
        <v>0</v>
      </c>
    </row>
    <row r="146" spans="1:21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1" ht="12.75" customHeight="1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1" ht="137.25" customHeight="1">
      <c r="A148" s="8"/>
      <c r="B148" s="25" t="s">
        <v>154</v>
      </c>
      <c r="C148" s="25" t="s">
        <v>29</v>
      </c>
      <c r="D148" s="21" t="s">
        <v>3</v>
      </c>
      <c r="E148" s="30" t="s">
        <v>156</v>
      </c>
      <c r="F148" s="27" t="s">
        <v>36</v>
      </c>
      <c r="G148" s="30" t="s">
        <v>3</v>
      </c>
      <c r="H148" s="57" t="s">
        <v>3</v>
      </c>
      <c r="I148" s="57" t="s">
        <v>3</v>
      </c>
      <c r="J148" s="57" t="s">
        <v>3</v>
      </c>
      <c r="K148" s="27">
        <v>5</v>
      </c>
      <c r="L148" s="27">
        <v>5</v>
      </c>
      <c r="M148" s="28"/>
      <c r="N148" s="28"/>
      <c r="O148" s="28"/>
      <c r="P148" s="28"/>
      <c r="Q148" s="28"/>
      <c r="R148" s="28"/>
      <c r="S148" s="28"/>
      <c r="T148" s="4" t="s">
        <v>3</v>
      </c>
    </row>
    <row r="149" spans="1:21" ht="30">
      <c r="A149" s="3" t="s">
        <v>64</v>
      </c>
      <c r="B149" s="2" t="s">
        <v>141</v>
      </c>
      <c r="C149" s="2"/>
      <c r="D149" s="21">
        <v>0.2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 t="s">
        <v>3</v>
      </c>
    </row>
    <row r="150" spans="1:21" ht="30">
      <c r="A150" s="120"/>
      <c r="B150" s="124" t="s">
        <v>27</v>
      </c>
      <c r="C150" s="124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7"/>
      <c r="N150" s="67"/>
      <c r="O150" s="67"/>
      <c r="P150" s="67"/>
      <c r="Q150" s="67"/>
      <c r="R150" s="67"/>
      <c r="S150" s="67"/>
      <c r="T150" s="67"/>
    </row>
    <row r="151" spans="1:21">
      <c r="A151" s="3"/>
      <c r="B151" s="5" t="s">
        <v>28</v>
      </c>
      <c r="C151" s="2"/>
      <c r="D151" s="21"/>
      <c r="E151" s="4"/>
      <c r="F151" s="4"/>
      <c r="G151" s="21"/>
      <c r="H151" s="50"/>
      <c r="I151" s="57"/>
      <c r="J151" s="50"/>
      <c r="K151" s="27"/>
      <c r="L151" s="27"/>
      <c r="M151" s="70"/>
      <c r="N151" s="70"/>
      <c r="O151" s="70"/>
      <c r="P151" s="70"/>
      <c r="Q151" s="70"/>
      <c r="R151" s="70"/>
      <c r="S151" s="70"/>
      <c r="T151" s="70"/>
    </row>
    <row r="152" spans="1:21">
      <c r="A152" s="3"/>
      <c r="B152" s="2" t="s">
        <v>8</v>
      </c>
      <c r="C152" s="2" t="s">
        <v>6</v>
      </c>
      <c r="D152" s="21"/>
      <c r="E152" s="4" t="s">
        <v>3</v>
      </c>
      <c r="F152" s="4" t="s">
        <v>3</v>
      </c>
      <c r="G152" s="21"/>
      <c r="H152" s="50" t="s">
        <v>3</v>
      </c>
      <c r="I152" s="50" t="s">
        <v>3</v>
      </c>
      <c r="J152" s="50" t="s">
        <v>3</v>
      </c>
      <c r="K152" s="4" t="s">
        <v>3</v>
      </c>
      <c r="L152" s="4" t="s">
        <v>3</v>
      </c>
      <c r="M152" s="109">
        <v>0</v>
      </c>
      <c r="N152" s="108">
        <v>0</v>
      </c>
      <c r="O152" s="108">
        <v>0</v>
      </c>
      <c r="P152" s="108">
        <v>0</v>
      </c>
      <c r="Q152" s="108">
        <v>0</v>
      </c>
      <c r="R152" s="108">
        <v>0</v>
      </c>
      <c r="S152" s="110">
        <v>0</v>
      </c>
      <c r="T152" s="108">
        <f>SUM(M152:S152)</f>
        <v>0</v>
      </c>
    </row>
    <row r="153" spans="1:21">
      <c r="A153" s="3"/>
      <c r="B153" s="2" t="s">
        <v>9</v>
      </c>
      <c r="C153" s="2" t="s">
        <v>6</v>
      </c>
      <c r="D153" s="21"/>
      <c r="E153" s="4" t="s">
        <v>3</v>
      </c>
      <c r="F153" s="4" t="s">
        <v>3</v>
      </c>
      <c r="G153" s="21"/>
      <c r="H153" s="50" t="s">
        <v>3</v>
      </c>
      <c r="I153" s="50" t="s">
        <v>3</v>
      </c>
      <c r="J153" s="50" t="s">
        <v>3</v>
      </c>
      <c r="K153" s="4" t="s">
        <v>3</v>
      </c>
      <c r="L153" s="4" t="s">
        <v>3</v>
      </c>
      <c r="M153" s="3"/>
      <c r="N153" s="101"/>
      <c r="O153" s="101"/>
      <c r="P153" s="101"/>
      <c r="Q153" s="101"/>
      <c r="R153" s="101"/>
      <c r="S153" s="102"/>
      <c r="T153" s="101"/>
    </row>
    <row r="154" spans="1:21">
      <c r="A154" s="3"/>
      <c r="B154" s="2" t="s">
        <v>10</v>
      </c>
      <c r="C154" s="2" t="s">
        <v>6</v>
      </c>
      <c r="D154" s="21"/>
      <c r="E154" s="4" t="s">
        <v>3</v>
      </c>
      <c r="F154" s="4" t="s">
        <v>3</v>
      </c>
      <c r="G154" s="21"/>
      <c r="H154" s="50" t="s">
        <v>3</v>
      </c>
      <c r="I154" s="50" t="s">
        <v>3</v>
      </c>
      <c r="J154" s="50" t="s">
        <v>3</v>
      </c>
      <c r="K154" s="4" t="s">
        <v>3</v>
      </c>
      <c r="L154" s="4" t="s">
        <v>3</v>
      </c>
      <c r="M154" s="3"/>
      <c r="N154" s="101"/>
      <c r="O154" s="101"/>
      <c r="P154" s="101"/>
      <c r="Q154" s="101"/>
      <c r="R154" s="101"/>
      <c r="S154" s="102"/>
      <c r="T154" s="101"/>
    </row>
    <row r="155" spans="1:21" ht="90">
      <c r="A155" s="3"/>
      <c r="B155" s="25" t="s">
        <v>155</v>
      </c>
      <c r="C155" s="25" t="s">
        <v>53</v>
      </c>
      <c r="D155" s="21" t="s">
        <v>3</v>
      </c>
      <c r="E155" s="30" t="s">
        <v>39</v>
      </c>
      <c r="F155" s="4"/>
      <c r="G155" s="21"/>
      <c r="H155" s="50"/>
      <c r="I155" s="50"/>
      <c r="J155" s="50"/>
      <c r="K155" s="27">
        <v>2</v>
      </c>
      <c r="L155" s="27">
        <v>3</v>
      </c>
      <c r="M155" s="29"/>
      <c r="N155" s="29"/>
      <c r="O155" s="29"/>
      <c r="P155" s="29"/>
      <c r="Q155" s="29"/>
      <c r="R155" s="29"/>
      <c r="S155" s="107"/>
      <c r="T155" s="4" t="s">
        <v>3</v>
      </c>
    </row>
    <row r="156" spans="1:21" ht="60">
      <c r="A156" s="40" t="s">
        <v>139</v>
      </c>
      <c r="B156" s="84" t="s">
        <v>110</v>
      </c>
      <c r="C156" s="85"/>
      <c r="D156" s="86">
        <v>0.2</v>
      </c>
      <c r="E156" s="27"/>
      <c r="F156" s="4"/>
      <c r="G156" s="21"/>
      <c r="H156" s="50"/>
      <c r="I156" s="50"/>
      <c r="J156" s="50"/>
      <c r="K156" s="4"/>
      <c r="L156" s="4"/>
      <c r="M156" s="3"/>
      <c r="N156" s="3"/>
      <c r="O156" s="3"/>
      <c r="P156" s="3"/>
      <c r="Q156" s="3"/>
      <c r="R156" s="3"/>
      <c r="S156" s="13"/>
      <c r="T156" s="4"/>
    </row>
    <row r="157" spans="1:21" ht="18.75">
      <c r="A157" s="3" t="s">
        <v>142</v>
      </c>
      <c r="B157" s="238" t="s">
        <v>71</v>
      </c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40"/>
    </row>
    <row r="158" spans="1:21" ht="60">
      <c r="A158" s="3"/>
      <c r="B158" s="5" t="s">
        <v>27</v>
      </c>
      <c r="C158" s="2" t="s">
        <v>6</v>
      </c>
      <c r="D158" s="21" t="s">
        <v>3</v>
      </c>
      <c r="E158" s="4" t="s">
        <v>3</v>
      </c>
      <c r="F158" s="4" t="s">
        <v>3</v>
      </c>
      <c r="G158" s="30" t="s">
        <v>34</v>
      </c>
      <c r="H158" s="50" t="s">
        <v>3</v>
      </c>
      <c r="I158" s="50" t="s">
        <v>3</v>
      </c>
      <c r="J158" s="50" t="s">
        <v>3</v>
      </c>
      <c r="K158" s="4" t="s">
        <v>3</v>
      </c>
      <c r="L158" s="4" t="s">
        <v>3</v>
      </c>
      <c r="M158" s="64">
        <f>M165+M179+M189</f>
        <v>46452.5</v>
      </c>
      <c r="N158" s="64">
        <f t="shared" ref="N158:S158" si="19">N165+N179+N189</f>
        <v>40240.800000000003</v>
      </c>
      <c r="O158" s="64">
        <f t="shared" si="19"/>
        <v>40240.800000000003</v>
      </c>
      <c r="P158" s="64">
        <f t="shared" si="19"/>
        <v>40240.800000000003</v>
      </c>
      <c r="Q158" s="64">
        <f t="shared" si="19"/>
        <v>40240.800000000003</v>
      </c>
      <c r="R158" s="64">
        <f t="shared" si="19"/>
        <v>40240.800000000003</v>
      </c>
      <c r="S158" s="64">
        <f t="shared" si="19"/>
        <v>40240.800000000003</v>
      </c>
      <c r="T158" s="64">
        <f>SUM(M158:S158)</f>
        <v>287897.3</v>
      </c>
      <c r="U158" s="71"/>
    </row>
    <row r="159" spans="1:21">
      <c r="A159" s="3"/>
      <c r="B159" s="5" t="s">
        <v>28</v>
      </c>
      <c r="C159" s="2"/>
      <c r="D159" s="21"/>
      <c r="E159" s="4"/>
      <c r="F159" s="4"/>
      <c r="G159" s="21"/>
      <c r="H159" s="50"/>
      <c r="I159" s="50"/>
      <c r="J159" s="50"/>
      <c r="K159" s="4"/>
      <c r="L159" s="4"/>
      <c r="M159" s="3"/>
      <c r="N159" s="3"/>
      <c r="O159" s="3"/>
      <c r="P159" s="3"/>
      <c r="Q159" s="3"/>
      <c r="R159" s="3"/>
      <c r="S159" s="13"/>
      <c r="T159" s="3"/>
    </row>
    <row r="160" spans="1:21">
      <c r="A160" s="3"/>
      <c r="B160" s="2" t="s">
        <v>8</v>
      </c>
      <c r="C160" s="2" t="s">
        <v>6</v>
      </c>
      <c r="D160" s="21" t="s">
        <v>3</v>
      </c>
      <c r="E160" s="4" t="s">
        <v>3</v>
      </c>
      <c r="F160" s="4" t="s">
        <v>3</v>
      </c>
      <c r="G160" s="21"/>
      <c r="H160" s="50" t="s">
        <v>3</v>
      </c>
      <c r="I160" s="50" t="s">
        <v>3</v>
      </c>
      <c r="J160" s="50" t="s">
        <v>3</v>
      </c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0">
      <c r="A161" s="3"/>
      <c r="B161" s="2" t="s">
        <v>9</v>
      </c>
      <c r="C161" s="2" t="s">
        <v>6</v>
      </c>
      <c r="D161" s="21" t="s">
        <v>3</v>
      </c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0">
      <c r="A162" s="3"/>
      <c r="B162" s="2" t="s">
        <v>10</v>
      </c>
      <c r="C162" s="2" t="s">
        <v>6</v>
      </c>
      <c r="D162" s="21" t="s">
        <v>3</v>
      </c>
      <c r="E162" s="4" t="s">
        <v>3</v>
      </c>
      <c r="F162" s="4" t="s">
        <v>3</v>
      </c>
      <c r="G162" s="21"/>
      <c r="H162" s="50" t="s">
        <v>3</v>
      </c>
      <c r="I162" s="50" t="s">
        <v>3</v>
      </c>
      <c r="J162" s="50" t="s">
        <v>3</v>
      </c>
      <c r="K162" s="4" t="s">
        <v>3</v>
      </c>
      <c r="L162" s="4" t="s">
        <v>3</v>
      </c>
      <c r="M162" s="3"/>
      <c r="N162" s="3"/>
      <c r="O162" s="3"/>
      <c r="P162" s="3"/>
      <c r="Q162" s="3"/>
      <c r="R162" s="3"/>
      <c r="S162" s="13"/>
      <c r="T162" s="3"/>
    </row>
    <row r="163" spans="1:20" ht="255">
      <c r="A163" s="3"/>
      <c r="B163" s="2" t="s">
        <v>150</v>
      </c>
      <c r="C163" s="2" t="s">
        <v>29</v>
      </c>
      <c r="D163" s="21"/>
      <c r="E163" s="30" t="s">
        <v>151</v>
      </c>
      <c r="F163" s="4"/>
      <c r="G163" s="21"/>
      <c r="H163" s="50"/>
      <c r="I163" s="50"/>
      <c r="J163" s="50"/>
      <c r="K163" s="4"/>
      <c r="L163" s="4"/>
      <c r="M163" s="3">
        <v>90</v>
      </c>
      <c r="N163" s="3">
        <v>90</v>
      </c>
      <c r="O163" s="3">
        <v>90</v>
      </c>
      <c r="P163" s="3">
        <v>90</v>
      </c>
      <c r="Q163" s="3">
        <v>100</v>
      </c>
      <c r="R163" s="3">
        <v>100</v>
      </c>
      <c r="S163" s="13">
        <v>100</v>
      </c>
      <c r="T163" s="3"/>
    </row>
    <row r="164" spans="1:20" ht="30">
      <c r="A164" s="3" t="s">
        <v>140</v>
      </c>
      <c r="B164" s="2" t="s">
        <v>145</v>
      </c>
      <c r="C164" s="2"/>
      <c r="D164" s="21">
        <v>0.1</v>
      </c>
      <c r="E164" s="4"/>
      <c r="F164" s="4" t="s">
        <v>36</v>
      </c>
      <c r="G164" s="21"/>
      <c r="H164" s="50"/>
      <c r="I164" s="50"/>
      <c r="J164" s="50"/>
      <c r="K164" s="4"/>
      <c r="L164" s="4"/>
      <c r="M164" s="3"/>
      <c r="N164" s="3"/>
      <c r="O164" s="3"/>
      <c r="P164" s="3"/>
      <c r="Q164" s="3"/>
      <c r="R164" s="3"/>
      <c r="S164" s="13"/>
      <c r="T164" s="4"/>
    </row>
    <row r="165" spans="1:20" ht="15" customHeight="1">
      <c r="A165" s="225"/>
      <c r="B165" s="222" t="s">
        <v>27</v>
      </c>
      <c r="C165" s="222" t="s">
        <v>6</v>
      </c>
      <c r="D165" s="30" t="s">
        <v>3</v>
      </c>
      <c r="E165" s="27" t="s">
        <v>3</v>
      </c>
      <c r="F165" s="27" t="s">
        <v>3</v>
      </c>
      <c r="G165" s="72"/>
      <c r="H165" s="57" t="s">
        <v>3</v>
      </c>
      <c r="I165" s="57" t="s">
        <v>3</v>
      </c>
      <c r="J165" s="57" t="s">
        <v>3</v>
      </c>
      <c r="K165" s="27" t="s">
        <v>3</v>
      </c>
      <c r="L165" s="27" t="s">
        <v>3</v>
      </c>
      <c r="M165" s="66">
        <f>M166+M167+M168+M169+M170+M172+M171</f>
        <v>33325</v>
      </c>
      <c r="N165" s="66">
        <f t="shared" ref="N165:S165" si="20">N166+N167+N168+N169+N170+N172</f>
        <v>33278.100000000006</v>
      </c>
      <c r="O165" s="66">
        <f t="shared" si="20"/>
        <v>33278.100000000006</v>
      </c>
      <c r="P165" s="66">
        <f t="shared" si="20"/>
        <v>33278.100000000006</v>
      </c>
      <c r="Q165" s="66">
        <f t="shared" si="20"/>
        <v>33278.100000000006</v>
      </c>
      <c r="R165" s="66">
        <f t="shared" si="20"/>
        <v>33278.100000000006</v>
      </c>
      <c r="S165" s="66">
        <f t="shared" si="20"/>
        <v>33278.100000000006</v>
      </c>
      <c r="T165" s="66">
        <f t="shared" ref="T165:T172" si="21">SUM(M165:S165)</f>
        <v>232993.60000000003</v>
      </c>
    </row>
    <row r="166" spans="1:20">
      <c r="A166" s="227"/>
      <c r="B166" s="223"/>
      <c r="C166" s="223"/>
      <c r="D166" s="30" t="s">
        <v>3</v>
      </c>
      <c r="E166" s="27" t="s">
        <v>3</v>
      </c>
      <c r="F166" s="27" t="s">
        <v>3</v>
      </c>
      <c r="G166" s="72"/>
      <c r="H166" s="57" t="s">
        <v>72</v>
      </c>
      <c r="I166" s="57" t="s">
        <v>89</v>
      </c>
      <c r="J166" s="57" t="s">
        <v>90</v>
      </c>
      <c r="K166" s="27" t="s">
        <v>3</v>
      </c>
      <c r="L166" s="27" t="s">
        <v>3</v>
      </c>
      <c r="M166" s="67">
        <v>25437.9</v>
      </c>
      <c r="N166" s="36">
        <v>25437.9</v>
      </c>
      <c r="O166" s="36">
        <v>25437.9</v>
      </c>
      <c r="P166" s="36">
        <v>25437.9</v>
      </c>
      <c r="Q166" s="36">
        <v>25437.9</v>
      </c>
      <c r="R166" s="36">
        <v>25437.9</v>
      </c>
      <c r="S166" s="36">
        <v>25437.9</v>
      </c>
      <c r="T166" s="36">
        <f t="shared" si="21"/>
        <v>178065.3</v>
      </c>
    </row>
    <row r="167" spans="1:20">
      <c r="A167" s="227"/>
      <c r="B167" s="223"/>
      <c r="C167" s="223"/>
      <c r="D167" s="30" t="s">
        <v>3</v>
      </c>
      <c r="E167" s="27" t="s">
        <v>3</v>
      </c>
      <c r="F167" s="27" t="s">
        <v>3</v>
      </c>
      <c r="G167" s="72"/>
      <c r="H167" s="57" t="s">
        <v>72</v>
      </c>
      <c r="I167" s="57" t="s">
        <v>89</v>
      </c>
      <c r="J167" s="57" t="s">
        <v>92</v>
      </c>
      <c r="K167" s="27" t="s">
        <v>3</v>
      </c>
      <c r="L167" s="27" t="s">
        <v>3</v>
      </c>
      <c r="M167" s="67">
        <f t="shared" ref="M167:S167" si="22">1284.1-24</f>
        <v>1260.0999999999999</v>
      </c>
      <c r="N167" s="36">
        <f t="shared" si="22"/>
        <v>1260.0999999999999</v>
      </c>
      <c r="O167" s="36">
        <f t="shared" si="22"/>
        <v>1260.0999999999999</v>
      </c>
      <c r="P167" s="36">
        <f t="shared" si="22"/>
        <v>1260.0999999999999</v>
      </c>
      <c r="Q167" s="36">
        <f t="shared" si="22"/>
        <v>1260.0999999999999</v>
      </c>
      <c r="R167" s="36">
        <f t="shared" si="22"/>
        <v>1260.0999999999999</v>
      </c>
      <c r="S167" s="36">
        <f t="shared" si="22"/>
        <v>1260.0999999999999</v>
      </c>
      <c r="T167" s="36">
        <f t="shared" si="21"/>
        <v>8820.7000000000007</v>
      </c>
    </row>
    <row r="168" spans="1:20">
      <c r="A168" s="227"/>
      <c r="B168" s="223"/>
      <c r="C168" s="223"/>
      <c r="D168" s="30"/>
      <c r="E168" s="27"/>
      <c r="F168" s="27"/>
      <c r="G168" s="72"/>
      <c r="H168" s="57" t="s">
        <v>72</v>
      </c>
      <c r="I168" s="57" t="s">
        <v>89</v>
      </c>
      <c r="J168" s="57" t="s">
        <v>153</v>
      </c>
      <c r="K168" s="27" t="s">
        <v>3</v>
      </c>
      <c r="L168" s="27" t="s">
        <v>3</v>
      </c>
      <c r="M168" s="67">
        <f>24</f>
        <v>24</v>
      </c>
      <c r="N168" s="36">
        <f>24</f>
        <v>24</v>
      </c>
      <c r="O168" s="36">
        <f>24</f>
        <v>24</v>
      </c>
      <c r="P168" s="36">
        <f>24</f>
        <v>24</v>
      </c>
      <c r="Q168" s="36">
        <f>24</f>
        <v>24</v>
      </c>
      <c r="R168" s="36">
        <f>24</f>
        <v>24</v>
      </c>
      <c r="S168" s="36">
        <f>24</f>
        <v>24</v>
      </c>
      <c r="T168" s="36">
        <f t="shared" si="21"/>
        <v>168</v>
      </c>
    </row>
    <row r="169" spans="1:20">
      <c r="A169" s="227"/>
      <c r="B169" s="223"/>
      <c r="C169" s="223"/>
      <c r="D169" s="30" t="s">
        <v>3</v>
      </c>
      <c r="E169" s="27" t="s">
        <v>3</v>
      </c>
      <c r="F169" s="27" t="s">
        <v>3</v>
      </c>
      <c r="G169" s="72"/>
      <c r="H169" s="50" t="s">
        <v>72</v>
      </c>
      <c r="I169" s="57" t="s">
        <v>91</v>
      </c>
      <c r="J169" s="50" t="s">
        <v>90</v>
      </c>
      <c r="K169" s="27" t="s">
        <v>3</v>
      </c>
      <c r="L169" s="27" t="s">
        <v>3</v>
      </c>
      <c r="M169" s="106">
        <v>501</v>
      </c>
      <c r="N169" s="70">
        <v>500.9</v>
      </c>
      <c r="O169" s="70">
        <v>500.9</v>
      </c>
      <c r="P169" s="70">
        <v>500.9</v>
      </c>
      <c r="Q169" s="70">
        <v>500.9</v>
      </c>
      <c r="R169" s="70">
        <v>500.9</v>
      </c>
      <c r="S169" s="70">
        <v>500.9</v>
      </c>
      <c r="T169" s="36">
        <f t="shared" si="21"/>
        <v>3506.4</v>
      </c>
    </row>
    <row r="170" spans="1:20">
      <c r="A170" s="227"/>
      <c r="B170" s="223"/>
      <c r="C170" s="223"/>
      <c r="D170" s="30" t="s">
        <v>3</v>
      </c>
      <c r="E170" s="27" t="s">
        <v>3</v>
      </c>
      <c r="F170" s="27" t="s">
        <v>3</v>
      </c>
      <c r="G170" s="72"/>
      <c r="H170" s="57" t="s">
        <v>72</v>
      </c>
      <c r="I170" s="57" t="s">
        <v>91</v>
      </c>
      <c r="J170" s="57" t="s">
        <v>92</v>
      </c>
      <c r="K170" s="27" t="s">
        <v>3</v>
      </c>
      <c r="L170" s="27" t="s">
        <v>3</v>
      </c>
      <c r="M170" s="67">
        <v>368.2</v>
      </c>
      <c r="N170" s="36">
        <v>391.4</v>
      </c>
      <c r="O170" s="36">
        <v>391.4</v>
      </c>
      <c r="P170" s="36">
        <v>391.4</v>
      </c>
      <c r="Q170" s="36">
        <v>391.4</v>
      </c>
      <c r="R170" s="36">
        <v>391.4</v>
      </c>
      <c r="S170" s="36">
        <v>391.4</v>
      </c>
      <c r="T170" s="36">
        <f t="shared" si="21"/>
        <v>2716.6000000000004</v>
      </c>
    </row>
    <row r="171" spans="1:20">
      <c r="A171" s="227"/>
      <c r="B171" s="223"/>
      <c r="C171" s="223"/>
      <c r="D171" s="30"/>
      <c r="E171" s="27"/>
      <c r="F171" s="27"/>
      <c r="G171" s="72"/>
      <c r="H171" s="57" t="s">
        <v>158</v>
      </c>
      <c r="I171" s="57" t="s">
        <v>159</v>
      </c>
      <c r="J171" s="57" t="s">
        <v>160</v>
      </c>
      <c r="K171" s="27" t="s">
        <v>3</v>
      </c>
      <c r="L171" s="27" t="s">
        <v>3</v>
      </c>
      <c r="M171" s="67">
        <v>70</v>
      </c>
      <c r="N171" s="27" t="s">
        <v>3</v>
      </c>
      <c r="O171" s="27" t="s">
        <v>3</v>
      </c>
      <c r="P171" s="27" t="s">
        <v>3</v>
      </c>
      <c r="Q171" s="27" t="s">
        <v>3</v>
      </c>
      <c r="R171" s="27" t="s">
        <v>3</v>
      </c>
      <c r="S171" s="27" t="s">
        <v>3</v>
      </c>
      <c r="T171" s="36">
        <f t="shared" si="21"/>
        <v>70</v>
      </c>
    </row>
    <row r="172" spans="1:20">
      <c r="A172" s="226"/>
      <c r="B172" s="224"/>
      <c r="C172" s="224"/>
      <c r="D172" s="30" t="s">
        <v>3</v>
      </c>
      <c r="E172" s="27" t="s">
        <v>3</v>
      </c>
      <c r="F172" s="27" t="s">
        <v>3</v>
      </c>
      <c r="G172" s="72"/>
      <c r="H172" s="57" t="s">
        <v>93</v>
      </c>
      <c r="I172" s="57" t="s">
        <v>94</v>
      </c>
      <c r="J172" s="57" t="s">
        <v>92</v>
      </c>
      <c r="K172" s="27" t="s">
        <v>3</v>
      </c>
      <c r="L172" s="27" t="s">
        <v>3</v>
      </c>
      <c r="M172" s="67">
        <v>5663.8</v>
      </c>
      <c r="N172" s="36">
        <v>5663.8</v>
      </c>
      <c r="O172" s="36">
        <v>5663.8</v>
      </c>
      <c r="P172" s="36">
        <v>5663.8</v>
      </c>
      <c r="Q172" s="36">
        <v>5663.8</v>
      </c>
      <c r="R172" s="36">
        <v>5663.8</v>
      </c>
      <c r="S172" s="36">
        <v>5663.8</v>
      </c>
      <c r="T172" s="36">
        <f t="shared" si="21"/>
        <v>39646.600000000006</v>
      </c>
    </row>
    <row r="173" spans="1:20">
      <c r="A173" s="3"/>
      <c r="B173" s="5" t="s">
        <v>28</v>
      </c>
      <c r="C173" s="2"/>
      <c r="D173" s="21"/>
      <c r="E173" s="4"/>
      <c r="F173" s="4"/>
      <c r="G173" s="21"/>
      <c r="H173" s="50"/>
      <c r="I173" s="57"/>
      <c r="J173" s="50"/>
      <c r="K173" s="27"/>
      <c r="L173" s="27"/>
      <c r="M173" s="70"/>
      <c r="N173" s="70"/>
      <c r="O173" s="70"/>
      <c r="P173" s="70"/>
      <c r="Q173" s="70"/>
      <c r="R173" s="70"/>
      <c r="S173" s="70"/>
      <c r="T173" s="70"/>
    </row>
    <row r="174" spans="1:20">
      <c r="A174" s="3"/>
      <c r="B174" s="2" t="s">
        <v>8</v>
      </c>
      <c r="C174" s="2" t="s">
        <v>6</v>
      </c>
      <c r="D174" s="21"/>
      <c r="E174" s="4" t="s">
        <v>3</v>
      </c>
      <c r="F174" s="4" t="s">
        <v>3</v>
      </c>
      <c r="G174" s="21"/>
      <c r="H174" s="50"/>
      <c r="I174" s="50"/>
      <c r="J174" s="50"/>
      <c r="K174" s="4" t="s">
        <v>3</v>
      </c>
      <c r="L174" s="4" t="s">
        <v>3</v>
      </c>
      <c r="M174" s="3"/>
      <c r="N174" s="3"/>
      <c r="O174" s="3"/>
      <c r="P174" s="3"/>
      <c r="Q174" s="3"/>
      <c r="R174" s="3"/>
      <c r="S174" s="13"/>
      <c r="T174" s="3"/>
    </row>
    <row r="175" spans="1:20">
      <c r="A175" s="3"/>
      <c r="B175" s="2" t="s">
        <v>9</v>
      </c>
      <c r="C175" s="2" t="s">
        <v>6</v>
      </c>
      <c r="D175" s="21"/>
      <c r="E175" s="4" t="s">
        <v>3</v>
      </c>
      <c r="F175" s="4" t="s">
        <v>3</v>
      </c>
      <c r="G175" s="21"/>
      <c r="H175" s="50"/>
      <c r="I175" s="50"/>
      <c r="J175" s="50"/>
      <c r="K175" s="4" t="s">
        <v>3</v>
      </c>
      <c r="L175" s="4" t="s">
        <v>3</v>
      </c>
      <c r="M175" s="3"/>
      <c r="N175" s="3"/>
      <c r="O175" s="3"/>
      <c r="P175" s="3"/>
      <c r="Q175" s="3"/>
      <c r="R175" s="3"/>
      <c r="S175" s="13"/>
      <c r="T175" s="3"/>
    </row>
    <row r="176" spans="1:20">
      <c r="A176" s="3"/>
      <c r="B176" s="2" t="s">
        <v>10</v>
      </c>
      <c r="C176" s="2" t="s">
        <v>6</v>
      </c>
      <c r="D176" s="21"/>
      <c r="E176" s="4" t="s">
        <v>3</v>
      </c>
      <c r="F176" s="4" t="s">
        <v>3</v>
      </c>
      <c r="G176" s="21"/>
      <c r="H176" s="50" t="s">
        <v>3</v>
      </c>
      <c r="I176" s="50" t="s">
        <v>3</v>
      </c>
      <c r="J176" s="50" t="s">
        <v>3</v>
      </c>
      <c r="K176" s="4" t="s">
        <v>3</v>
      </c>
      <c r="L176" s="4" t="s">
        <v>3</v>
      </c>
      <c r="M176" s="3"/>
      <c r="N176" s="3"/>
      <c r="O176" s="3"/>
      <c r="P176" s="3"/>
      <c r="Q176" s="3"/>
      <c r="R176" s="3"/>
      <c r="S176" s="13"/>
      <c r="T176" s="3"/>
    </row>
    <row r="177" spans="1:22" ht="120">
      <c r="A177" s="3"/>
      <c r="B177" s="25" t="s">
        <v>166</v>
      </c>
      <c r="C177" s="25" t="s">
        <v>29</v>
      </c>
      <c r="D177" s="21" t="s">
        <v>3</v>
      </c>
      <c r="E177" s="21" t="s">
        <v>167</v>
      </c>
      <c r="F177" s="27" t="s">
        <v>31</v>
      </c>
      <c r="G177" s="21" t="s">
        <v>3</v>
      </c>
      <c r="H177" s="50" t="s">
        <v>3</v>
      </c>
      <c r="I177" s="50" t="s">
        <v>3</v>
      </c>
      <c r="J177" s="50" t="s">
        <v>3</v>
      </c>
      <c r="K177" s="27">
        <v>70</v>
      </c>
      <c r="L177" s="27">
        <v>71</v>
      </c>
      <c r="M177" s="29">
        <v>74</v>
      </c>
      <c r="N177" s="29">
        <v>78</v>
      </c>
      <c r="O177" s="28">
        <v>83</v>
      </c>
      <c r="P177" s="28">
        <v>88</v>
      </c>
      <c r="Q177" s="28">
        <v>90</v>
      </c>
      <c r="R177" s="28">
        <v>90</v>
      </c>
      <c r="S177" s="28">
        <v>90</v>
      </c>
      <c r="T177" s="4" t="s">
        <v>3</v>
      </c>
    </row>
    <row r="178" spans="1:22" ht="60">
      <c r="A178" s="3" t="s">
        <v>161</v>
      </c>
      <c r="B178" s="2" t="s">
        <v>65</v>
      </c>
      <c r="C178" s="2"/>
      <c r="D178" s="21">
        <v>0.05</v>
      </c>
      <c r="E178" s="4"/>
      <c r="F178" s="4"/>
      <c r="G178" s="21"/>
      <c r="H178" s="50"/>
      <c r="I178" s="50"/>
      <c r="J178" s="50"/>
      <c r="K178" s="4"/>
      <c r="L178" s="4"/>
      <c r="M178" s="3"/>
      <c r="N178" s="3"/>
      <c r="O178" s="3"/>
      <c r="P178" s="3"/>
      <c r="Q178" s="3"/>
      <c r="R178" s="3"/>
      <c r="S178" s="13"/>
      <c r="T178" s="4" t="s">
        <v>3</v>
      </c>
    </row>
    <row r="179" spans="1:22" ht="30" customHeight="1">
      <c r="A179" s="225"/>
      <c r="B179" s="222" t="s">
        <v>27</v>
      </c>
      <c r="C179" s="222" t="s">
        <v>6</v>
      </c>
      <c r="D179" s="30" t="s">
        <v>3</v>
      </c>
      <c r="E179" s="27" t="s">
        <v>3</v>
      </c>
      <c r="F179" s="27" t="s">
        <v>3</v>
      </c>
      <c r="G179" s="2"/>
      <c r="H179" s="57" t="s">
        <v>3</v>
      </c>
      <c r="I179" s="57" t="s">
        <v>3</v>
      </c>
      <c r="J179" s="57" t="s">
        <v>3</v>
      </c>
      <c r="K179" s="27" t="s">
        <v>3</v>
      </c>
      <c r="L179" s="27" t="s">
        <v>3</v>
      </c>
      <c r="M179" s="66">
        <f>M180+M181</f>
        <v>10542.900000000001</v>
      </c>
      <c r="N179" s="66">
        <f t="shared" ref="N179:S179" si="23">N180+N181</f>
        <v>4559.1000000000004</v>
      </c>
      <c r="O179" s="66">
        <f t="shared" si="23"/>
        <v>4559.1000000000004</v>
      </c>
      <c r="P179" s="66">
        <f t="shared" si="23"/>
        <v>4559.1000000000004</v>
      </c>
      <c r="Q179" s="66">
        <f t="shared" si="23"/>
        <v>4559.1000000000004</v>
      </c>
      <c r="R179" s="66">
        <f t="shared" si="23"/>
        <v>4559.1000000000004</v>
      </c>
      <c r="S179" s="66">
        <f t="shared" si="23"/>
        <v>4559.1000000000004</v>
      </c>
      <c r="T179" s="66">
        <f>SUM(M179:S179)</f>
        <v>37897.5</v>
      </c>
    </row>
    <row r="180" spans="1:22">
      <c r="A180" s="227"/>
      <c r="B180" s="223"/>
      <c r="C180" s="223"/>
      <c r="D180" s="30" t="s">
        <v>3</v>
      </c>
      <c r="E180" s="27" t="s">
        <v>3</v>
      </c>
      <c r="F180" s="27" t="s">
        <v>3</v>
      </c>
      <c r="G180" s="2"/>
      <c r="H180" s="57" t="s">
        <v>72</v>
      </c>
      <c r="I180" s="57" t="s">
        <v>73</v>
      </c>
      <c r="J180" s="57" t="s">
        <v>74</v>
      </c>
      <c r="K180" s="27" t="s">
        <v>3</v>
      </c>
      <c r="L180" s="27" t="s">
        <v>3</v>
      </c>
      <c r="M180" s="67">
        <v>5983.8</v>
      </c>
      <c r="N180" s="67"/>
      <c r="O180" s="67"/>
      <c r="P180" s="67"/>
      <c r="Q180" s="67"/>
      <c r="R180" s="67"/>
      <c r="S180" s="68"/>
      <c r="T180" s="67">
        <f>SUM(M180:S180)</f>
        <v>5983.8</v>
      </c>
    </row>
    <row r="181" spans="1:22">
      <c r="A181" s="226"/>
      <c r="B181" s="224"/>
      <c r="C181" s="224"/>
      <c r="D181" s="30" t="s">
        <v>3</v>
      </c>
      <c r="E181" s="27" t="s">
        <v>3</v>
      </c>
      <c r="F181" s="27" t="s">
        <v>3</v>
      </c>
      <c r="G181" s="2"/>
      <c r="H181" s="57" t="s">
        <v>75</v>
      </c>
      <c r="I181" s="57" t="s">
        <v>88</v>
      </c>
      <c r="J181" s="57" t="s">
        <v>77</v>
      </c>
      <c r="K181" s="27"/>
      <c r="L181" s="27"/>
      <c r="M181" s="67">
        <v>4559.1000000000004</v>
      </c>
      <c r="N181" s="67">
        <v>4559.1000000000004</v>
      </c>
      <c r="O181" s="67">
        <v>4559.1000000000004</v>
      </c>
      <c r="P181" s="67">
        <v>4559.1000000000004</v>
      </c>
      <c r="Q181" s="67">
        <v>4559.1000000000004</v>
      </c>
      <c r="R181" s="67">
        <v>4559.1000000000004</v>
      </c>
      <c r="S181" s="67">
        <v>4559.1000000000004</v>
      </c>
      <c r="T181" s="67">
        <f>SUM(M181:S181)</f>
        <v>31913.699999999997</v>
      </c>
    </row>
    <row r="182" spans="1:22" hidden="1">
      <c r="A182" s="3"/>
      <c r="B182" s="5" t="s">
        <v>28</v>
      </c>
      <c r="C182" s="2"/>
      <c r="D182" s="21"/>
      <c r="E182" s="4"/>
      <c r="F182" s="4"/>
      <c r="G182" s="21"/>
      <c r="H182" s="50"/>
      <c r="I182" s="50"/>
      <c r="J182" s="50"/>
      <c r="K182" s="4"/>
      <c r="L182" s="4"/>
      <c r="M182" s="3"/>
      <c r="N182" s="3"/>
      <c r="O182" s="3"/>
      <c r="P182" s="3"/>
      <c r="Q182" s="3"/>
      <c r="R182" s="3"/>
      <c r="S182" s="13"/>
      <c r="T182" s="3"/>
    </row>
    <row r="183" spans="1:22" hidden="1">
      <c r="A183" s="3"/>
      <c r="B183" s="2" t="s">
        <v>8</v>
      </c>
      <c r="C183" s="2" t="s">
        <v>6</v>
      </c>
      <c r="D183" s="21"/>
      <c r="E183" s="4" t="s">
        <v>3</v>
      </c>
      <c r="F183" s="4" t="s">
        <v>3</v>
      </c>
      <c r="G183" s="21"/>
      <c r="H183" s="50"/>
      <c r="I183" s="50"/>
      <c r="J183" s="50"/>
      <c r="K183" s="4" t="s">
        <v>3</v>
      </c>
      <c r="L183" s="4" t="s">
        <v>3</v>
      </c>
      <c r="M183" s="3"/>
      <c r="N183" s="3"/>
      <c r="O183" s="3"/>
      <c r="P183" s="3"/>
      <c r="Q183" s="3"/>
      <c r="R183" s="3"/>
      <c r="S183" s="13"/>
      <c r="T183" s="3"/>
    </row>
    <row r="184" spans="1:22" hidden="1">
      <c r="A184" s="3"/>
      <c r="B184" s="2" t="s">
        <v>9</v>
      </c>
      <c r="C184" s="2" t="s">
        <v>6</v>
      </c>
      <c r="D184" s="21"/>
      <c r="E184" s="4" t="s">
        <v>3</v>
      </c>
      <c r="F184" s="4" t="s">
        <v>3</v>
      </c>
      <c r="G184" s="21"/>
      <c r="H184" s="50"/>
      <c r="I184" s="50"/>
      <c r="J184" s="50"/>
      <c r="K184" s="4" t="s">
        <v>3</v>
      </c>
      <c r="L184" s="4" t="s">
        <v>3</v>
      </c>
      <c r="M184" s="3"/>
      <c r="N184" s="3"/>
      <c r="O184" s="3"/>
      <c r="P184" s="3"/>
      <c r="Q184" s="3"/>
      <c r="R184" s="3"/>
      <c r="S184" s="13"/>
      <c r="T184" s="3"/>
    </row>
    <row r="185" spans="1:22" hidden="1">
      <c r="A185" s="3"/>
      <c r="B185" s="2" t="s">
        <v>10</v>
      </c>
      <c r="C185" s="2" t="s">
        <v>6</v>
      </c>
      <c r="D185" s="21"/>
      <c r="E185" s="4" t="s">
        <v>3</v>
      </c>
      <c r="F185" s="4" t="s">
        <v>3</v>
      </c>
      <c r="G185" s="21"/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3"/>
      <c r="N185" s="3"/>
      <c r="O185" s="3"/>
      <c r="P185" s="3"/>
      <c r="Q185" s="3"/>
      <c r="R185" s="3"/>
      <c r="S185" s="13"/>
      <c r="T185" s="3"/>
    </row>
    <row r="186" spans="1:22" ht="60">
      <c r="A186" s="3"/>
      <c r="B186" s="2" t="s">
        <v>163</v>
      </c>
      <c r="C186" s="25" t="s">
        <v>53</v>
      </c>
      <c r="D186" s="30"/>
      <c r="E186" s="27" t="s">
        <v>39</v>
      </c>
      <c r="F186" s="4" t="s">
        <v>36</v>
      </c>
      <c r="G186" s="21" t="s">
        <v>3</v>
      </c>
      <c r="H186" s="50" t="s">
        <v>3</v>
      </c>
      <c r="I186" s="50" t="s">
        <v>3</v>
      </c>
      <c r="J186" s="50" t="s">
        <v>3</v>
      </c>
      <c r="K186" s="4">
        <v>45</v>
      </c>
      <c r="L186" s="4">
        <v>45</v>
      </c>
      <c r="M186" s="3">
        <v>45</v>
      </c>
      <c r="N186" s="3">
        <v>45</v>
      </c>
      <c r="O186" s="3">
        <v>45</v>
      </c>
      <c r="P186" s="3">
        <v>45</v>
      </c>
      <c r="Q186" s="3">
        <v>45</v>
      </c>
      <c r="R186" s="3">
        <v>45</v>
      </c>
      <c r="S186" s="3">
        <v>45</v>
      </c>
      <c r="T186" s="4" t="s">
        <v>3</v>
      </c>
    </row>
    <row r="187" spans="1:22" ht="60">
      <c r="A187" s="3"/>
      <c r="B187" s="2" t="s">
        <v>66</v>
      </c>
      <c r="C187" s="2" t="s">
        <v>38</v>
      </c>
      <c r="D187" s="21"/>
      <c r="E187" s="27" t="s">
        <v>39</v>
      </c>
      <c r="F187" s="4" t="s">
        <v>36</v>
      </c>
      <c r="G187" s="21" t="s">
        <v>3</v>
      </c>
      <c r="H187" s="50" t="s">
        <v>3</v>
      </c>
      <c r="I187" s="50" t="s">
        <v>3</v>
      </c>
      <c r="J187" s="50" t="s">
        <v>3</v>
      </c>
      <c r="K187" s="4">
        <v>500</v>
      </c>
      <c r="L187" s="4">
        <v>500</v>
      </c>
      <c r="M187" s="3">
        <v>500</v>
      </c>
      <c r="N187" s="3">
        <v>500</v>
      </c>
      <c r="O187" s="3">
        <v>500</v>
      </c>
      <c r="P187" s="3">
        <v>500</v>
      </c>
      <c r="Q187" s="3">
        <v>500</v>
      </c>
      <c r="R187" s="3">
        <v>500</v>
      </c>
      <c r="S187" s="3">
        <v>500</v>
      </c>
      <c r="T187" s="4" t="s">
        <v>3</v>
      </c>
    </row>
    <row r="188" spans="1:22" s="76" customFormat="1" ht="45">
      <c r="A188" s="40" t="s">
        <v>162</v>
      </c>
      <c r="B188" s="17" t="s">
        <v>149</v>
      </c>
      <c r="C188" s="17"/>
      <c r="D188" s="73"/>
      <c r="E188" s="47"/>
      <c r="F188" s="4" t="s">
        <v>36</v>
      </c>
      <c r="G188" s="73"/>
      <c r="H188" s="74"/>
      <c r="I188" s="74"/>
      <c r="J188" s="74"/>
      <c r="K188" s="47"/>
      <c r="L188" s="47"/>
      <c r="M188" s="40"/>
      <c r="N188" s="40"/>
      <c r="O188" s="40"/>
      <c r="P188" s="40"/>
      <c r="Q188" s="40"/>
      <c r="R188" s="40"/>
      <c r="S188" s="75"/>
      <c r="T188" s="47" t="s">
        <v>3</v>
      </c>
      <c r="U188" s="220"/>
      <c r="V188" s="221"/>
    </row>
    <row r="189" spans="1:22" s="76" customFormat="1">
      <c r="A189" s="40"/>
      <c r="B189" s="95"/>
      <c r="C189" s="17"/>
      <c r="D189" s="73">
        <v>0.05</v>
      </c>
      <c r="E189" s="47"/>
      <c r="F189" s="4"/>
      <c r="G189" s="73"/>
      <c r="H189" s="50" t="s">
        <v>3</v>
      </c>
      <c r="I189" s="50" t="s">
        <v>3</v>
      </c>
      <c r="J189" s="50" t="s">
        <v>3</v>
      </c>
      <c r="K189" s="48" t="s">
        <v>3</v>
      </c>
      <c r="L189" s="48" t="s">
        <v>3</v>
      </c>
      <c r="M189" s="99">
        <f>M190+M191+M192</f>
        <v>2584.6</v>
      </c>
      <c r="N189" s="99">
        <f t="shared" ref="N189:S189" si="24">N190+N191+N192</f>
        <v>2403.6</v>
      </c>
      <c r="O189" s="99">
        <f t="shared" si="24"/>
        <v>2403.6</v>
      </c>
      <c r="P189" s="99">
        <f t="shared" si="24"/>
        <v>2403.6</v>
      </c>
      <c r="Q189" s="99">
        <f t="shared" si="24"/>
        <v>2403.6</v>
      </c>
      <c r="R189" s="99">
        <f t="shared" si="24"/>
        <v>2403.6</v>
      </c>
      <c r="S189" s="99">
        <f t="shared" si="24"/>
        <v>2403.6</v>
      </c>
      <c r="T189" s="100">
        <f>SUM(M189:S189)</f>
        <v>17006.2</v>
      </c>
      <c r="U189" s="220"/>
      <c r="V189" s="221"/>
    </row>
    <row r="190" spans="1:22" s="76" customFormat="1" ht="30" customHeight="1">
      <c r="A190" s="40"/>
      <c r="B190" s="96" t="s">
        <v>27</v>
      </c>
      <c r="C190" s="77" t="s">
        <v>6</v>
      </c>
      <c r="D190" s="26" t="s">
        <v>3</v>
      </c>
      <c r="E190" s="48" t="s">
        <v>3</v>
      </c>
      <c r="F190" s="48" t="s">
        <v>3</v>
      </c>
      <c r="G190" s="73"/>
      <c r="H190" s="78" t="s">
        <v>75</v>
      </c>
      <c r="I190" s="78" t="s">
        <v>88</v>
      </c>
      <c r="J190" s="78" t="s">
        <v>77</v>
      </c>
      <c r="K190" s="48" t="s">
        <v>3</v>
      </c>
      <c r="L190" s="48" t="s">
        <v>3</v>
      </c>
      <c r="M190" s="67">
        <v>2328</v>
      </c>
      <c r="N190" s="67">
        <v>2328</v>
      </c>
      <c r="O190" s="67">
        <v>2328</v>
      </c>
      <c r="P190" s="67">
        <v>2328</v>
      </c>
      <c r="Q190" s="67">
        <v>2328</v>
      </c>
      <c r="R190" s="67">
        <v>2328</v>
      </c>
      <c r="S190" s="67">
        <v>2328</v>
      </c>
      <c r="T190" s="67">
        <f>SUM(M190:S190)</f>
        <v>16296</v>
      </c>
      <c r="U190" s="220"/>
      <c r="V190" s="221"/>
    </row>
    <row r="191" spans="1:22" s="76" customFormat="1">
      <c r="A191" s="40"/>
      <c r="B191" s="97"/>
      <c r="C191" s="77" t="s">
        <v>6</v>
      </c>
      <c r="D191" s="26"/>
      <c r="E191" s="48"/>
      <c r="F191" s="48"/>
      <c r="G191" s="73"/>
      <c r="H191" s="78" t="s">
        <v>75</v>
      </c>
      <c r="I191" s="78" t="s">
        <v>78</v>
      </c>
      <c r="J191" s="78" t="s">
        <v>77</v>
      </c>
      <c r="K191" s="48" t="s">
        <v>3</v>
      </c>
      <c r="L191" s="48" t="s">
        <v>3</v>
      </c>
      <c r="M191" s="67">
        <v>75.599999999999994</v>
      </c>
      <c r="N191" s="67">
        <v>75.599999999999994</v>
      </c>
      <c r="O191" s="67">
        <v>75.599999999999994</v>
      </c>
      <c r="P191" s="67">
        <v>75.599999999999994</v>
      </c>
      <c r="Q191" s="67">
        <v>75.599999999999994</v>
      </c>
      <c r="R191" s="67">
        <v>75.599999999999994</v>
      </c>
      <c r="S191" s="67">
        <v>75.599999999999994</v>
      </c>
      <c r="T191" s="67">
        <f>SUM(M191:S191)</f>
        <v>529.20000000000005</v>
      </c>
      <c r="U191" s="220"/>
      <c r="V191" s="221"/>
    </row>
    <row r="192" spans="1:22" s="76" customFormat="1">
      <c r="A192" s="40"/>
      <c r="B192" s="98"/>
      <c r="C192" s="77" t="s">
        <v>6</v>
      </c>
      <c r="D192" s="26"/>
      <c r="E192" s="48"/>
      <c r="F192" s="48"/>
      <c r="G192" s="73"/>
      <c r="H192" s="78" t="s">
        <v>72</v>
      </c>
      <c r="I192" s="78" t="s">
        <v>73</v>
      </c>
      <c r="J192" s="78" t="s">
        <v>77</v>
      </c>
      <c r="K192" s="48" t="s">
        <v>3</v>
      </c>
      <c r="L192" s="48" t="s">
        <v>3</v>
      </c>
      <c r="M192" s="67">
        <v>181</v>
      </c>
      <c r="N192" s="67"/>
      <c r="O192" s="67"/>
      <c r="P192" s="67"/>
      <c r="Q192" s="67"/>
      <c r="R192" s="67"/>
      <c r="S192" s="68"/>
      <c r="T192" s="67">
        <f>SUM(M192:S192)</f>
        <v>181</v>
      </c>
      <c r="U192" s="220"/>
      <c r="V192" s="221"/>
    </row>
    <row r="193" spans="1:22" s="76" customFormat="1">
      <c r="A193" s="40"/>
      <c r="B193" s="79" t="s">
        <v>28</v>
      </c>
      <c r="C193" s="17"/>
      <c r="D193" s="73"/>
      <c r="E193" s="47"/>
      <c r="F193" s="47"/>
      <c r="G193" s="73"/>
      <c r="H193" s="74"/>
      <c r="I193" s="74"/>
      <c r="J193" s="74"/>
      <c r="K193" s="47"/>
      <c r="L193" s="47"/>
      <c r="M193" s="40"/>
      <c r="N193" s="40"/>
      <c r="O193" s="40"/>
      <c r="P193" s="40"/>
      <c r="Q193" s="40"/>
      <c r="R193" s="40"/>
      <c r="S193" s="75"/>
      <c r="T193" s="40"/>
      <c r="U193" s="220"/>
      <c r="V193" s="221"/>
    </row>
    <row r="194" spans="1:22" s="76" customFormat="1" hidden="1">
      <c r="A194" s="40"/>
      <c r="B194" s="17" t="s">
        <v>8</v>
      </c>
      <c r="C194" s="17" t="s">
        <v>6</v>
      </c>
      <c r="D194" s="73"/>
      <c r="E194" s="47" t="s">
        <v>3</v>
      </c>
      <c r="F194" s="47" t="s">
        <v>3</v>
      </c>
      <c r="G194" s="73"/>
      <c r="H194" s="74"/>
      <c r="I194" s="74"/>
      <c r="J194" s="74"/>
      <c r="K194" s="47" t="s">
        <v>3</v>
      </c>
      <c r="L194" s="47" t="s">
        <v>3</v>
      </c>
      <c r="M194" s="40"/>
      <c r="N194" s="40"/>
      <c r="O194" s="40"/>
      <c r="P194" s="40"/>
      <c r="Q194" s="40"/>
      <c r="R194" s="40"/>
      <c r="S194" s="75"/>
      <c r="T194" s="40"/>
      <c r="U194" s="220"/>
      <c r="V194" s="221"/>
    </row>
    <row r="195" spans="1:22" s="76" customFormat="1" hidden="1">
      <c r="A195" s="40"/>
      <c r="B195" s="17" t="s">
        <v>9</v>
      </c>
      <c r="C195" s="17" t="s">
        <v>6</v>
      </c>
      <c r="D195" s="73"/>
      <c r="E195" s="47" t="s">
        <v>3</v>
      </c>
      <c r="F195" s="47" t="s">
        <v>3</v>
      </c>
      <c r="G195" s="73"/>
      <c r="H195" s="74"/>
      <c r="I195" s="74"/>
      <c r="J195" s="74"/>
      <c r="K195" s="47" t="s">
        <v>3</v>
      </c>
      <c r="L195" s="47" t="s">
        <v>3</v>
      </c>
      <c r="M195" s="40"/>
      <c r="N195" s="40"/>
      <c r="O195" s="40"/>
      <c r="P195" s="40"/>
      <c r="Q195" s="40"/>
      <c r="R195" s="40"/>
      <c r="S195" s="75"/>
      <c r="T195" s="40"/>
      <c r="U195" s="220"/>
      <c r="V195" s="221"/>
    </row>
    <row r="196" spans="1:22" s="76" customFormat="1" hidden="1">
      <c r="A196" s="40"/>
      <c r="B196" s="17" t="s">
        <v>10</v>
      </c>
      <c r="C196" s="17" t="s">
        <v>6</v>
      </c>
      <c r="D196" s="73"/>
      <c r="E196" s="47" t="s">
        <v>3</v>
      </c>
      <c r="F196" s="47" t="s">
        <v>3</v>
      </c>
      <c r="G196" s="73"/>
      <c r="H196" s="74" t="s">
        <v>3</v>
      </c>
      <c r="I196" s="74" t="s">
        <v>3</v>
      </c>
      <c r="J196" s="74" t="s">
        <v>3</v>
      </c>
      <c r="K196" s="47" t="s">
        <v>3</v>
      </c>
      <c r="L196" s="47" t="s">
        <v>3</v>
      </c>
      <c r="M196" s="40"/>
      <c r="N196" s="40"/>
      <c r="O196" s="40"/>
      <c r="P196" s="40"/>
      <c r="Q196" s="40"/>
      <c r="R196" s="40"/>
      <c r="S196" s="75"/>
      <c r="T196" s="40"/>
      <c r="U196" s="220"/>
      <c r="V196" s="221"/>
    </row>
    <row r="197" spans="1:22" s="76" customFormat="1" ht="150">
      <c r="A197" s="40"/>
      <c r="B197" s="25" t="s">
        <v>135</v>
      </c>
      <c r="C197" s="25" t="s">
        <v>29</v>
      </c>
      <c r="D197" s="21" t="s">
        <v>3</v>
      </c>
      <c r="E197" s="30" t="s">
        <v>63</v>
      </c>
      <c r="F197" s="27" t="s">
        <v>36</v>
      </c>
      <c r="G197" s="30" t="s">
        <v>3</v>
      </c>
      <c r="H197" s="57" t="s">
        <v>3</v>
      </c>
      <c r="I197" s="57" t="s">
        <v>3</v>
      </c>
      <c r="J197" s="57" t="s">
        <v>3</v>
      </c>
      <c r="K197" s="27" t="s">
        <v>3</v>
      </c>
      <c r="L197" s="27" t="s">
        <v>3</v>
      </c>
      <c r="M197" s="28">
        <v>15.1</v>
      </c>
      <c r="N197" s="28">
        <v>15.1</v>
      </c>
      <c r="O197" s="28">
        <v>15.1</v>
      </c>
      <c r="P197" s="28">
        <v>15.1</v>
      </c>
      <c r="Q197" s="28">
        <v>15.1</v>
      </c>
      <c r="R197" s="28">
        <v>15.1</v>
      </c>
      <c r="S197" s="28">
        <v>15.1</v>
      </c>
      <c r="T197" s="4" t="s">
        <v>3</v>
      </c>
      <c r="U197" s="91"/>
      <c r="V197" s="123"/>
    </row>
  </sheetData>
  <mergeCells count="52">
    <mergeCell ref="C27:C30"/>
    <mergeCell ref="R1:T1"/>
    <mergeCell ref="B4:S4"/>
    <mergeCell ref="A6:A7"/>
    <mergeCell ref="B6:B7"/>
    <mergeCell ref="C6:C7"/>
    <mergeCell ref="D6:D7"/>
    <mergeCell ref="E6:E7"/>
    <mergeCell ref="F6:F7"/>
    <mergeCell ref="G6:G7"/>
    <mergeCell ref="H6:J6"/>
    <mergeCell ref="G118:G120"/>
    <mergeCell ref="K6:T6"/>
    <mergeCell ref="A68:A71"/>
    <mergeCell ref="B68:B71"/>
    <mergeCell ref="C68:C71"/>
    <mergeCell ref="A52:A53"/>
    <mergeCell ref="B52:B53"/>
    <mergeCell ref="C52:C53"/>
    <mergeCell ref="A60:A61"/>
    <mergeCell ref="B60:B61"/>
    <mergeCell ref="C60:C61"/>
    <mergeCell ref="A41:A43"/>
    <mergeCell ref="B41:B43"/>
    <mergeCell ref="B19:T19"/>
    <mergeCell ref="A27:A30"/>
    <mergeCell ref="B27:B30"/>
    <mergeCell ref="A80:A82"/>
    <mergeCell ref="B80:B82"/>
    <mergeCell ref="C80:C82"/>
    <mergeCell ref="A133:A135"/>
    <mergeCell ref="B133:B135"/>
    <mergeCell ref="C133:C135"/>
    <mergeCell ref="A92:A93"/>
    <mergeCell ref="B92:B93"/>
    <mergeCell ref="C92:C93"/>
    <mergeCell ref="A100:A101"/>
    <mergeCell ref="B100:B101"/>
    <mergeCell ref="C100:C101"/>
    <mergeCell ref="B108:T108"/>
    <mergeCell ref="A118:A120"/>
    <mergeCell ref="B118:B120"/>
    <mergeCell ref="C118:C120"/>
    <mergeCell ref="U188:V196"/>
    <mergeCell ref="B142:T142"/>
    <mergeCell ref="B157:T157"/>
    <mergeCell ref="A165:A172"/>
    <mergeCell ref="B165:B172"/>
    <mergeCell ref="C165:C172"/>
    <mergeCell ref="A179:A181"/>
    <mergeCell ref="B179:B181"/>
    <mergeCell ref="C179:C181"/>
  </mergeCells>
  <pageMargins left="0" right="0" top="0" bottom="0" header="0.31496062992125984" footer="0.31496062992125984"/>
  <pageSetup paperSize="9" scale="51" orientation="landscape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O621"/>
  <sheetViews>
    <sheetView tabSelected="1" zoomScale="70" zoomScaleNormal="70" zoomScalePage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3" sqref="B3:S3"/>
    </sheetView>
  </sheetViews>
  <sheetFormatPr defaultColWidth="9.140625" defaultRowHeight="15"/>
  <cols>
    <col min="1" max="1" width="8.42578125" style="127" customWidth="1"/>
    <col min="2" max="2" width="59.140625" style="128" customWidth="1"/>
    <col min="3" max="4" width="12.140625" style="129" customWidth="1"/>
    <col min="5" max="5" width="51.7109375" style="130" customWidth="1"/>
    <col min="6" max="6" width="16.5703125" style="130" customWidth="1"/>
    <col min="7" max="7" width="16.140625" style="129" customWidth="1"/>
    <col min="8" max="8" width="9.140625" style="131" customWidth="1"/>
    <col min="9" max="9" width="15.7109375" style="131" customWidth="1"/>
    <col min="10" max="10" width="9.42578125" style="131" customWidth="1"/>
    <col min="11" max="12" width="9.140625" style="130" customWidth="1"/>
    <col min="13" max="13" width="11.42578125" style="130" customWidth="1"/>
    <col min="14" max="14" width="10.5703125" style="130" customWidth="1"/>
    <col min="15" max="15" width="11.7109375" style="130" customWidth="1"/>
    <col min="16" max="16" width="11.28515625" style="130" customWidth="1"/>
    <col min="17" max="17" width="10.42578125" style="130" customWidth="1"/>
    <col min="18" max="19" width="12.28515625" style="130" customWidth="1"/>
    <col min="20" max="20" width="16.42578125" style="130" customWidth="1"/>
    <col min="21" max="21" width="16" style="133" customWidth="1"/>
    <col min="22" max="24" width="13.5703125" style="133" customWidth="1"/>
    <col min="25" max="25" width="16" style="133" customWidth="1"/>
    <col min="26" max="26" width="12.85546875" style="126" customWidth="1"/>
    <col min="27" max="27" width="20.5703125" style="125" customWidth="1"/>
    <col min="28" max="28" width="15.5703125" style="125" customWidth="1"/>
    <col min="29" max="29" width="16.140625" style="125" customWidth="1"/>
    <col min="30" max="31" width="9.140625" style="125"/>
    <col min="32" max="32" width="10.85546875" style="125" customWidth="1"/>
    <col min="33" max="38" width="9.140625" style="125"/>
    <col min="39" max="39" width="15" style="125" customWidth="1"/>
    <col min="40" max="16384" width="9.140625" style="125"/>
  </cols>
  <sheetData>
    <row r="1" spans="1:26" s="148" customFormat="1" ht="47.25" customHeight="1">
      <c r="B1" s="195"/>
      <c r="C1" s="196"/>
      <c r="D1" s="196"/>
      <c r="E1" s="143"/>
      <c r="F1" s="143"/>
      <c r="G1" s="196"/>
      <c r="H1" s="171"/>
      <c r="I1" s="171"/>
      <c r="J1" s="171"/>
      <c r="K1" s="143"/>
      <c r="L1" s="143"/>
      <c r="M1" s="143"/>
      <c r="N1" s="143"/>
      <c r="O1" s="143"/>
      <c r="P1" s="143"/>
      <c r="Q1" s="197"/>
      <c r="R1" s="249" t="s">
        <v>481</v>
      </c>
      <c r="S1" s="250"/>
      <c r="T1" s="250"/>
      <c r="U1" s="250"/>
      <c r="V1" s="250"/>
      <c r="W1" s="250"/>
      <c r="X1" s="250"/>
      <c r="Y1" s="250"/>
      <c r="Z1" s="143"/>
    </row>
    <row r="2" spans="1:26" s="148" customFormat="1">
      <c r="B2" s="195"/>
      <c r="C2" s="196"/>
      <c r="D2" s="196"/>
      <c r="E2" s="143"/>
      <c r="F2" s="143"/>
      <c r="G2" s="196"/>
      <c r="H2" s="171"/>
      <c r="I2" s="171"/>
      <c r="J2" s="171"/>
      <c r="K2" s="143"/>
      <c r="L2" s="143"/>
      <c r="M2" s="143"/>
      <c r="N2" s="143"/>
      <c r="O2" s="143"/>
      <c r="P2" s="143"/>
      <c r="Q2" s="250"/>
      <c r="R2" s="250"/>
      <c r="S2" s="250"/>
      <c r="T2" s="250"/>
      <c r="U2" s="250"/>
      <c r="V2" s="250"/>
      <c r="W2" s="250"/>
      <c r="X2" s="250"/>
      <c r="Y2" s="250"/>
      <c r="Z2" s="143"/>
    </row>
    <row r="3" spans="1:26" s="148" customFormat="1">
      <c r="B3" s="252" t="s">
        <v>264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198"/>
      <c r="U3" s="198"/>
      <c r="V3" s="199"/>
      <c r="W3" s="199"/>
      <c r="X3" s="199"/>
      <c r="Y3" s="143"/>
      <c r="Z3" s="143"/>
    </row>
    <row r="4" spans="1:26" s="148" customFormat="1">
      <c r="B4" s="195"/>
      <c r="C4" s="196"/>
      <c r="D4" s="196"/>
      <c r="E4" s="143"/>
      <c r="F4" s="143"/>
      <c r="G4" s="196"/>
      <c r="H4" s="171"/>
      <c r="I4" s="171"/>
      <c r="J4" s="171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s="148" customFormat="1" ht="15" customHeight="1">
      <c r="A5" s="241" t="s">
        <v>22</v>
      </c>
      <c r="B5" s="243" t="s">
        <v>24</v>
      </c>
      <c r="C5" s="243" t="s">
        <v>13</v>
      </c>
      <c r="D5" s="243" t="s">
        <v>26</v>
      </c>
      <c r="E5" s="243" t="s">
        <v>21</v>
      </c>
      <c r="F5" s="243" t="s">
        <v>19</v>
      </c>
      <c r="G5" s="243" t="s">
        <v>20</v>
      </c>
      <c r="H5" s="251" t="s">
        <v>5</v>
      </c>
      <c r="I5" s="251"/>
      <c r="J5" s="251"/>
      <c r="K5" s="241" t="s">
        <v>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143"/>
    </row>
    <row r="6" spans="1:26" s="148" customFormat="1" ht="60">
      <c r="A6" s="241"/>
      <c r="B6" s="243"/>
      <c r="C6" s="243"/>
      <c r="D6" s="243"/>
      <c r="E6" s="243"/>
      <c r="F6" s="243"/>
      <c r="G6" s="243"/>
      <c r="H6" s="211" t="s">
        <v>267</v>
      </c>
      <c r="I6" s="211" t="s">
        <v>1</v>
      </c>
      <c r="J6" s="211" t="s">
        <v>2</v>
      </c>
      <c r="K6" s="135">
        <v>2012</v>
      </c>
      <c r="L6" s="135">
        <v>2013</v>
      </c>
      <c r="M6" s="135">
        <v>2014</v>
      </c>
      <c r="N6" s="135">
        <v>2015</v>
      </c>
      <c r="O6" s="135">
        <v>2016</v>
      </c>
      <c r="P6" s="135">
        <v>2017</v>
      </c>
      <c r="Q6" s="135">
        <v>2018</v>
      </c>
      <c r="R6" s="135">
        <v>2019</v>
      </c>
      <c r="S6" s="135">
        <v>2020</v>
      </c>
      <c r="T6" s="135">
        <v>2021</v>
      </c>
      <c r="U6" s="135">
        <v>2022</v>
      </c>
      <c r="V6" s="135">
        <v>2023</v>
      </c>
      <c r="W6" s="135">
        <v>2024</v>
      </c>
      <c r="X6" s="135">
        <v>2025</v>
      </c>
      <c r="Y6" s="135" t="s">
        <v>23</v>
      </c>
      <c r="Z6" s="143"/>
    </row>
    <row r="7" spans="1:26" s="148" customFormat="1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  <c r="T7" s="146">
        <v>20</v>
      </c>
      <c r="U7" s="146">
        <v>21</v>
      </c>
      <c r="V7" s="146">
        <v>22</v>
      </c>
      <c r="W7" s="146">
        <v>23</v>
      </c>
      <c r="X7" s="146">
        <v>23</v>
      </c>
      <c r="Y7" s="146">
        <v>25</v>
      </c>
      <c r="Z7" s="147"/>
    </row>
    <row r="8" spans="1:26" s="148" customFormat="1" ht="103.5" customHeight="1">
      <c r="A8" s="155" t="s">
        <v>11</v>
      </c>
      <c r="B8" s="190" t="s">
        <v>305</v>
      </c>
      <c r="C8" s="157"/>
      <c r="D8" s="157" t="s">
        <v>3</v>
      </c>
      <c r="E8" s="135"/>
      <c r="F8" s="135"/>
      <c r="G8" s="157" t="s">
        <v>34</v>
      </c>
      <c r="H8" s="144"/>
      <c r="I8" s="144"/>
      <c r="J8" s="144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43"/>
    </row>
    <row r="9" spans="1:26" s="200" customFormat="1" ht="30" customHeight="1">
      <c r="A9" s="149"/>
      <c r="B9" s="150" t="s">
        <v>27</v>
      </c>
      <c r="C9" s="151" t="s">
        <v>6</v>
      </c>
      <c r="D9" s="151" t="s">
        <v>3</v>
      </c>
      <c r="E9" s="146" t="s">
        <v>3</v>
      </c>
      <c r="F9" s="146" t="s">
        <v>3</v>
      </c>
      <c r="G9" s="157"/>
      <c r="H9" s="152" t="s">
        <v>3</v>
      </c>
      <c r="I9" s="152" t="s">
        <v>3</v>
      </c>
      <c r="J9" s="152" t="s">
        <v>3</v>
      </c>
      <c r="K9" s="146" t="s">
        <v>3</v>
      </c>
      <c r="L9" s="146" t="s">
        <v>3</v>
      </c>
      <c r="M9" s="153">
        <f t="shared" ref="M9:X9" si="0">M20+M514+M575+M588</f>
        <v>474092.6</v>
      </c>
      <c r="N9" s="153">
        <f t="shared" si="0"/>
        <v>470948.37599999999</v>
      </c>
      <c r="O9" s="153">
        <f t="shared" si="0"/>
        <v>446452.40400000004</v>
      </c>
      <c r="P9" s="153">
        <f t="shared" si="0"/>
        <v>684190.47400000005</v>
      </c>
      <c r="Q9" s="153">
        <f t="shared" si="0"/>
        <v>828841.01899999997</v>
      </c>
      <c r="R9" s="153">
        <f t="shared" si="0"/>
        <v>1040025.2069999999</v>
      </c>
      <c r="S9" s="153">
        <f t="shared" si="0"/>
        <v>1146093.7000000002</v>
      </c>
      <c r="T9" s="153">
        <f t="shared" si="0"/>
        <v>1089079.8999999999</v>
      </c>
      <c r="U9" s="153">
        <f t="shared" si="0"/>
        <v>1258768.1099999999</v>
      </c>
      <c r="V9" s="153">
        <f t="shared" si="0"/>
        <v>1260643.5</v>
      </c>
      <c r="W9" s="153">
        <f t="shared" si="0"/>
        <v>951721.47</v>
      </c>
      <c r="X9" s="153">
        <f t="shared" si="0"/>
        <v>1018717.79</v>
      </c>
      <c r="Y9" s="153">
        <f>SUM(M9:X9)</f>
        <v>10669574.550000001</v>
      </c>
      <c r="Z9" s="154"/>
    </row>
    <row r="10" spans="1:26" s="148" customFormat="1" ht="27.75" customHeight="1">
      <c r="A10" s="155"/>
      <c r="B10" s="156" t="s">
        <v>28</v>
      </c>
      <c r="C10" s="157"/>
      <c r="D10" s="157"/>
      <c r="E10" s="135"/>
      <c r="F10" s="135"/>
      <c r="G10" s="157"/>
      <c r="H10" s="144"/>
      <c r="I10" s="144"/>
      <c r="J10" s="14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53"/>
      <c r="Z10" s="154"/>
    </row>
    <row r="11" spans="1:26" s="148" customFormat="1" ht="15" customHeight="1">
      <c r="A11" s="155"/>
      <c r="B11" s="156" t="s">
        <v>8</v>
      </c>
      <c r="C11" s="157" t="s">
        <v>6</v>
      </c>
      <c r="D11" s="157" t="s">
        <v>3</v>
      </c>
      <c r="E11" s="135" t="s">
        <v>3</v>
      </c>
      <c r="F11" s="135" t="s">
        <v>3</v>
      </c>
      <c r="G11" s="157"/>
      <c r="H11" s="144" t="s">
        <v>3</v>
      </c>
      <c r="I11" s="144" t="s">
        <v>3</v>
      </c>
      <c r="J11" s="144" t="s">
        <v>3</v>
      </c>
      <c r="K11" s="135" t="s">
        <v>3</v>
      </c>
      <c r="L11" s="135" t="s">
        <v>3</v>
      </c>
      <c r="M11" s="153">
        <v>869.2</v>
      </c>
      <c r="N11" s="153">
        <v>763.6</v>
      </c>
      <c r="O11" s="153">
        <v>10057.200000000001</v>
      </c>
      <c r="P11" s="153">
        <f>P22+P607</f>
        <v>60045.545000000006</v>
      </c>
      <c r="Q11" s="153">
        <f>Q22+Q515+Q607</f>
        <v>71755.400000000009</v>
      </c>
      <c r="R11" s="153">
        <f t="shared" ref="R11:X11" si="1">R22+R515+R590</f>
        <v>318969.92800000001</v>
      </c>
      <c r="S11" s="153">
        <f t="shared" si="1"/>
        <v>1331143.8999999999</v>
      </c>
      <c r="T11" s="153">
        <f t="shared" si="1"/>
        <v>612890.30000000005</v>
      </c>
      <c r="U11" s="153">
        <f t="shared" si="1"/>
        <v>503478.4</v>
      </c>
      <c r="V11" s="153">
        <f t="shared" si="1"/>
        <v>388106.5</v>
      </c>
      <c r="W11" s="153">
        <f t="shared" si="1"/>
        <v>652056.4</v>
      </c>
      <c r="X11" s="153">
        <f t="shared" si="1"/>
        <v>44010.400000000001</v>
      </c>
      <c r="Y11" s="153">
        <f>SUM(M11:X11)</f>
        <v>3994146.7729999996</v>
      </c>
      <c r="Z11" s="154"/>
    </row>
    <row r="12" spans="1:26" s="148" customFormat="1" ht="15" customHeight="1">
      <c r="A12" s="155"/>
      <c r="B12" s="156" t="s">
        <v>9</v>
      </c>
      <c r="C12" s="157" t="s">
        <v>6</v>
      </c>
      <c r="D12" s="157" t="s">
        <v>3</v>
      </c>
      <c r="E12" s="135" t="s">
        <v>3</v>
      </c>
      <c r="F12" s="135" t="s">
        <v>3</v>
      </c>
      <c r="G12" s="157"/>
      <c r="H12" s="144" t="s">
        <v>3</v>
      </c>
      <c r="I12" s="144" t="s">
        <v>3</v>
      </c>
      <c r="J12" s="144" t="s">
        <v>3</v>
      </c>
      <c r="K12" s="135" t="s">
        <v>3</v>
      </c>
      <c r="L12" s="135" t="s">
        <v>3</v>
      </c>
      <c r="M12" s="135" t="s">
        <v>3</v>
      </c>
      <c r="N12" s="135" t="s">
        <v>3</v>
      </c>
      <c r="O12" s="135" t="s">
        <v>3</v>
      </c>
      <c r="P12" s="135" t="s">
        <v>3</v>
      </c>
      <c r="Q12" s="135" t="s">
        <v>3</v>
      </c>
      <c r="R12" s="135" t="s">
        <v>3</v>
      </c>
      <c r="S12" s="135" t="s">
        <v>3</v>
      </c>
      <c r="T12" s="135" t="s">
        <v>3</v>
      </c>
      <c r="U12" s="135" t="s">
        <v>3</v>
      </c>
      <c r="V12" s="135" t="s">
        <v>3</v>
      </c>
      <c r="W12" s="135" t="s">
        <v>3</v>
      </c>
      <c r="X12" s="135" t="s">
        <v>3</v>
      </c>
      <c r="Y12" s="135" t="s">
        <v>3</v>
      </c>
      <c r="Z12" s="143"/>
    </row>
    <row r="13" spans="1:26" s="148" customFormat="1" ht="17.25" customHeight="1">
      <c r="A13" s="155"/>
      <c r="B13" s="156" t="s">
        <v>10</v>
      </c>
      <c r="C13" s="157" t="s">
        <v>6</v>
      </c>
      <c r="D13" s="157" t="s">
        <v>3</v>
      </c>
      <c r="E13" s="135" t="s">
        <v>3</v>
      </c>
      <c r="F13" s="135" t="s">
        <v>3</v>
      </c>
      <c r="G13" s="157"/>
      <c r="H13" s="144" t="s">
        <v>3</v>
      </c>
      <c r="I13" s="144" t="s">
        <v>3</v>
      </c>
      <c r="J13" s="144" t="s">
        <v>3</v>
      </c>
      <c r="K13" s="135" t="s">
        <v>3</v>
      </c>
      <c r="L13" s="135" t="s">
        <v>3</v>
      </c>
      <c r="M13" s="135" t="s">
        <v>3</v>
      </c>
      <c r="N13" s="135" t="s">
        <v>3</v>
      </c>
      <c r="O13" s="135" t="s">
        <v>3</v>
      </c>
      <c r="P13" s="135" t="s">
        <v>3</v>
      </c>
      <c r="Q13" s="135" t="s">
        <v>3</v>
      </c>
      <c r="R13" s="135" t="s">
        <v>3</v>
      </c>
      <c r="S13" s="135" t="s">
        <v>3</v>
      </c>
      <c r="T13" s="135" t="s">
        <v>3</v>
      </c>
      <c r="U13" s="135" t="s">
        <v>3</v>
      </c>
      <c r="V13" s="135" t="s">
        <v>3</v>
      </c>
      <c r="W13" s="135" t="s">
        <v>3</v>
      </c>
      <c r="X13" s="135" t="s">
        <v>3</v>
      </c>
      <c r="Y13" s="135" t="s">
        <v>3</v>
      </c>
      <c r="Z13" s="143"/>
    </row>
    <row r="14" spans="1:26" s="148" customFormat="1" ht="122.25" customHeight="1">
      <c r="A14" s="155"/>
      <c r="B14" s="158" t="s">
        <v>480</v>
      </c>
      <c r="C14" s="157" t="s">
        <v>29</v>
      </c>
      <c r="D14" s="157" t="s">
        <v>3</v>
      </c>
      <c r="E14" s="157" t="s">
        <v>450</v>
      </c>
      <c r="F14" s="135" t="s">
        <v>428</v>
      </c>
      <c r="G14" s="157"/>
      <c r="H14" s="144" t="s">
        <v>3</v>
      </c>
      <c r="I14" s="144" t="s">
        <v>3</v>
      </c>
      <c r="J14" s="144" t="s">
        <v>3</v>
      </c>
      <c r="K14" s="135">
        <v>47.2</v>
      </c>
      <c r="L14" s="135">
        <v>48.2</v>
      </c>
      <c r="M14" s="159">
        <v>54.5</v>
      </c>
      <c r="N14" s="159">
        <v>62.9</v>
      </c>
      <c r="O14" s="159">
        <v>59.8</v>
      </c>
      <c r="P14" s="159">
        <v>90</v>
      </c>
      <c r="Q14" s="159">
        <v>100</v>
      </c>
      <c r="R14" s="159">
        <v>100</v>
      </c>
      <c r="S14" s="159">
        <v>100</v>
      </c>
      <c r="T14" s="159">
        <v>100</v>
      </c>
      <c r="U14" s="159">
        <v>100</v>
      </c>
      <c r="V14" s="159">
        <v>100</v>
      </c>
      <c r="W14" s="159">
        <v>100</v>
      </c>
      <c r="X14" s="159">
        <v>100</v>
      </c>
      <c r="Y14" s="135" t="s">
        <v>3</v>
      </c>
      <c r="Z14" s="143"/>
    </row>
    <row r="15" spans="1:26" s="148" customFormat="1" ht="62.25" customHeight="1">
      <c r="A15" s="155"/>
      <c r="B15" s="158" t="s">
        <v>326</v>
      </c>
      <c r="C15" s="157" t="s">
        <v>29</v>
      </c>
      <c r="D15" s="157" t="s">
        <v>3</v>
      </c>
      <c r="E15" s="157" t="s">
        <v>451</v>
      </c>
      <c r="F15" s="135" t="s">
        <v>391</v>
      </c>
      <c r="G15" s="157"/>
      <c r="H15" s="144" t="s">
        <v>3</v>
      </c>
      <c r="I15" s="144" t="s">
        <v>3</v>
      </c>
      <c r="J15" s="144" t="s">
        <v>3</v>
      </c>
      <c r="K15" s="144" t="s">
        <v>3</v>
      </c>
      <c r="L15" s="144" t="s">
        <v>3</v>
      </c>
      <c r="M15" s="144" t="s">
        <v>3</v>
      </c>
      <c r="N15" s="144" t="s">
        <v>3</v>
      </c>
      <c r="O15" s="144" t="s">
        <v>3</v>
      </c>
      <c r="P15" s="144" t="s">
        <v>3</v>
      </c>
      <c r="Q15" s="135">
        <v>100</v>
      </c>
      <c r="R15" s="135">
        <v>101</v>
      </c>
      <c r="S15" s="135">
        <v>103</v>
      </c>
      <c r="T15" s="135" t="s">
        <v>3</v>
      </c>
      <c r="U15" s="135" t="s">
        <v>3</v>
      </c>
      <c r="V15" s="135" t="s">
        <v>3</v>
      </c>
      <c r="W15" s="135" t="s">
        <v>3</v>
      </c>
      <c r="X15" s="135" t="s">
        <v>3</v>
      </c>
      <c r="Y15" s="135" t="s">
        <v>3</v>
      </c>
      <c r="Z15" s="143"/>
    </row>
    <row r="16" spans="1:26" s="148" customFormat="1" ht="52.5" customHeight="1">
      <c r="A16" s="155"/>
      <c r="B16" s="158" t="s">
        <v>390</v>
      </c>
      <c r="C16" s="157" t="s">
        <v>392</v>
      </c>
      <c r="D16" s="157" t="s">
        <v>3</v>
      </c>
      <c r="E16" s="157" t="s">
        <v>39</v>
      </c>
      <c r="F16" s="135" t="s">
        <v>427</v>
      </c>
      <c r="G16" s="157"/>
      <c r="H16" s="144" t="s">
        <v>3</v>
      </c>
      <c r="I16" s="144" t="s">
        <v>3</v>
      </c>
      <c r="J16" s="144" t="s">
        <v>3</v>
      </c>
      <c r="K16" s="144" t="s">
        <v>3</v>
      </c>
      <c r="L16" s="144" t="s">
        <v>3</v>
      </c>
      <c r="M16" s="144" t="s">
        <v>3</v>
      </c>
      <c r="N16" s="144" t="s">
        <v>3</v>
      </c>
      <c r="O16" s="144" t="s">
        <v>3</v>
      </c>
      <c r="P16" s="144" t="s">
        <v>3</v>
      </c>
      <c r="Q16" s="135" t="s">
        <v>3</v>
      </c>
      <c r="R16" s="135">
        <v>10.73</v>
      </c>
      <c r="S16" s="135" t="s">
        <v>3</v>
      </c>
      <c r="T16" s="160">
        <v>10.73</v>
      </c>
      <c r="U16" s="135">
        <v>11.78</v>
      </c>
      <c r="V16" s="135">
        <v>12.83</v>
      </c>
      <c r="W16" s="135">
        <v>14.77</v>
      </c>
      <c r="X16" s="135">
        <v>17.309999999999999</v>
      </c>
      <c r="Y16" s="135" t="s">
        <v>3</v>
      </c>
      <c r="Z16" s="143"/>
    </row>
    <row r="17" spans="1:41" s="148" customFormat="1" ht="45" customHeight="1">
      <c r="A17" s="155"/>
      <c r="B17" s="158" t="s">
        <v>493</v>
      </c>
      <c r="C17" s="157" t="s">
        <v>278</v>
      </c>
      <c r="D17" s="157" t="s">
        <v>3</v>
      </c>
      <c r="E17" s="157" t="s">
        <v>39</v>
      </c>
      <c r="F17" s="135" t="s">
        <v>429</v>
      </c>
      <c r="G17" s="157"/>
      <c r="H17" s="144" t="s">
        <v>3</v>
      </c>
      <c r="I17" s="144" t="s">
        <v>3</v>
      </c>
      <c r="J17" s="144" t="s">
        <v>3</v>
      </c>
      <c r="K17" s="144" t="s">
        <v>3</v>
      </c>
      <c r="L17" s="144" t="s">
        <v>3</v>
      </c>
      <c r="M17" s="144" t="s">
        <v>3</v>
      </c>
      <c r="N17" s="144" t="s">
        <v>3</v>
      </c>
      <c r="O17" s="144" t="s">
        <v>3</v>
      </c>
      <c r="P17" s="144" t="s">
        <v>3</v>
      </c>
      <c r="Q17" s="159">
        <v>0.14099999999999999</v>
      </c>
      <c r="R17" s="159">
        <v>0.155</v>
      </c>
      <c r="S17" s="159">
        <v>0.183</v>
      </c>
      <c r="T17" s="159">
        <v>0.21099999999999999</v>
      </c>
      <c r="U17" s="159">
        <v>0.42299999999999999</v>
      </c>
      <c r="V17" s="159">
        <v>0.56499999999999995</v>
      </c>
      <c r="W17" s="159">
        <v>0.77500000000000002</v>
      </c>
      <c r="X17" s="159">
        <v>0.8</v>
      </c>
      <c r="Y17" s="135" t="s">
        <v>3</v>
      </c>
      <c r="Z17" s="143"/>
    </row>
    <row r="18" spans="1:41" s="148" customFormat="1" ht="96.75" customHeight="1">
      <c r="A18" s="155" t="s">
        <v>11</v>
      </c>
      <c r="B18" s="150" t="s">
        <v>422</v>
      </c>
      <c r="C18" s="151"/>
      <c r="D18" s="151">
        <v>1</v>
      </c>
      <c r="E18" s="135"/>
      <c r="F18" s="135"/>
      <c r="G18" s="157"/>
      <c r="H18" s="144"/>
      <c r="I18" s="144"/>
      <c r="J18" s="14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43"/>
    </row>
    <row r="19" spans="1:41" s="148" customFormat="1" ht="18.399999999999999" customHeight="1">
      <c r="A19" s="149" t="s">
        <v>12</v>
      </c>
      <c r="B19" s="248" t="s">
        <v>33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145"/>
    </row>
    <row r="20" spans="1:41" s="148" customFormat="1" ht="60" customHeight="1">
      <c r="A20" s="155"/>
      <c r="B20" s="156" t="s">
        <v>216</v>
      </c>
      <c r="C20" s="157" t="s">
        <v>6</v>
      </c>
      <c r="D20" s="157" t="s">
        <v>3</v>
      </c>
      <c r="E20" s="135" t="s">
        <v>3</v>
      </c>
      <c r="F20" s="135" t="s">
        <v>3</v>
      </c>
      <c r="G20" s="157" t="s">
        <v>34</v>
      </c>
      <c r="H20" s="144" t="s">
        <v>3</v>
      </c>
      <c r="I20" s="144" t="s">
        <v>3</v>
      </c>
      <c r="J20" s="144" t="s">
        <v>3</v>
      </c>
      <c r="K20" s="135" t="s">
        <v>3</v>
      </c>
      <c r="L20" s="135" t="s">
        <v>3</v>
      </c>
      <c r="M20" s="134">
        <f>M27+M43+M72+M103+M116+M162+M185+M192</f>
        <v>414547.3</v>
      </c>
      <c r="N20" s="134">
        <f>N27+N43+N72+N103+N116+N162+N185+N192</f>
        <v>415777.77999999997</v>
      </c>
      <c r="O20" s="134">
        <f>O27+O43+O72+O103+O116+O162+O185+O192+O240</f>
        <v>395995.59400000004</v>
      </c>
      <c r="P20" s="134">
        <f>P27+P43+P72+P103+P116+P162+P185+P192+P240</f>
        <v>578303.57799999998</v>
      </c>
      <c r="Q20" s="134">
        <f>Q27+Q43+Q72+Q103+Q116+Q162+Q185+Q192+Q240</f>
        <v>659619.91899999999</v>
      </c>
      <c r="R20" s="134">
        <f t="shared" ref="R20:X20" si="2">R27+R43+R72+R103+R116+R162+R185+R192+R240+R251+R259+R397+R446</f>
        <v>803428.527</v>
      </c>
      <c r="S20" s="134">
        <f t="shared" si="2"/>
        <v>893994.10000000021</v>
      </c>
      <c r="T20" s="134">
        <f t="shared" si="2"/>
        <v>827097.1</v>
      </c>
      <c r="U20" s="134">
        <f t="shared" si="2"/>
        <v>983916.72999999986</v>
      </c>
      <c r="V20" s="134">
        <f t="shared" si="2"/>
        <v>995586.79999999993</v>
      </c>
      <c r="W20" s="134">
        <f t="shared" si="2"/>
        <v>747661.67999999993</v>
      </c>
      <c r="X20" s="134">
        <f t="shared" si="2"/>
        <v>762267.2</v>
      </c>
      <c r="Y20" s="134">
        <f>SUM(M20:X20)</f>
        <v>8478196.3079999983</v>
      </c>
      <c r="Z20" s="142"/>
      <c r="AA20" s="201"/>
      <c r="AB20" s="201"/>
      <c r="AC20" s="201"/>
      <c r="AD20" s="201"/>
      <c r="AE20" s="202"/>
      <c r="AF20" s="202"/>
      <c r="AG20" s="203"/>
      <c r="AH20" s="203"/>
      <c r="AI20" s="203"/>
      <c r="AJ20" s="203"/>
      <c r="AK20" s="203"/>
      <c r="AL20" s="203"/>
      <c r="AM20" s="204"/>
      <c r="AN20" s="203"/>
      <c r="AO20" s="203"/>
    </row>
    <row r="21" spans="1:41" s="148" customFormat="1" ht="18" customHeight="1">
      <c r="A21" s="155"/>
      <c r="B21" s="156" t="s">
        <v>28</v>
      </c>
      <c r="C21" s="157"/>
      <c r="D21" s="157"/>
      <c r="E21" s="135"/>
      <c r="F21" s="135"/>
      <c r="G21" s="157"/>
      <c r="H21" s="144"/>
      <c r="I21" s="144"/>
      <c r="J21" s="144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4"/>
      <c r="Z21" s="142"/>
    </row>
    <row r="22" spans="1:41" s="148" customFormat="1" ht="15" customHeight="1">
      <c r="A22" s="155"/>
      <c r="B22" s="161" t="s">
        <v>8</v>
      </c>
      <c r="C22" s="157" t="s">
        <v>6</v>
      </c>
      <c r="D22" s="157" t="s">
        <v>3</v>
      </c>
      <c r="E22" s="135" t="s">
        <v>3</v>
      </c>
      <c r="F22" s="135" t="s">
        <v>3</v>
      </c>
      <c r="G22" s="157"/>
      <c r="H22" s="144" t="s">
        <v>3</v>
      </c>
      <c r="I22" s="144" t="s">
        <v>3</v>
      </c>
      <c r="J22" s="144" t="s">
        <v>3</v>
      </c>
      <c r="K22" s="135" t="s">
        <v>3</v>
      </c>
      <c r="L22" s="135" t="s">
        <v>3</v>
      </c>
      <c r="M22" s="134">
        <v>0</v>
      </c>
      <c r="N22" s="134">
        <v>0</v>
      </c>
      <c r="O22" s="134">
        <v>9279.1</v>
      </c>
      <c r="P22" s="134">
        <f>P36+P55+P87+P108+P126+P171+P187+P205</f>
        <v>59212.145000000004</v>
      </c>
      <c r="Q22" s="134">
        <f>Q36+Q55+Q87+Q108+Q126+Q171+Q187+Q205</f>
        <v>70919.100000000006</v>
      </c>
      <c r="R22" s="134">
        <f>R36+R55+R87+R108+R126+R171+R187+R205+R243+R254+R274+R402</f>
        <v>318969.92800000001</v>
      </c>
      <c r="S22" s="134">
        <f>S36+S55+S87+S108+S126+S171+S187+S205+S243+S254+S274+S402+S449</f>
        <v>1331143.8999999999</v>
      </c>
      <c r="T22" s="134">
        <f>T36+T55+T87+T108+T126+T171+T187+T205+T243+T254+T274+T402+T449</f>
        <v>612890.30000000005</v>
      </c>
      <c r="U22" s="134">
        <f>U36+U55+U87+U108+U126+U171+U187+U205+U243+U254+U274+U402+U449</f>
        <v>503478.4</v>
      </c>
      <c r="V22" s="134">
        <f>V36+V55+V87+V108+V126+V171+V187+V205+V243+V254+V274+V402</f>
        <v>388106.5</v>
      </c>
      <c r="W22" s="134">
        <f>W36+W55+W87+W108+W126+W171+W187+W205+W243+W254+W274+W402</f>
        <v>652056.4</v>
      </c>
      <c r="X22" s="134">
        <f>X36+X55+X87+X108+X126+X171+X187+X205+X243+X254+X274+X402</f>
        <v>44010.400000000001</v>
      </c>
      <c r="Y22" s="134">
        <f>SUM(M22:X22)</f>
        <v>3990066.173</v>
      </c>
      <c r="Z22" s="142"/>
      <c r="AM22" s="201"/>
    </row>
    <row r="23" spans="1:41" s="148" customFormat="1" ht="15" customHeight="1">
      <c r="A23" s="155"/>
      <c r="B23" s="161" t="s">
        <v>9</v>
      </c>
      <c r="C23" s="157" t="s">
        <v>6</v>
      </c>
      <c r="D23" s="157" t="s">
        <v>3</v>
      </c>
      <c r="E23" s="135" t="s">
        <v>3</v>
      </c>
      <c r="F23" s="135" t="s">
        <v>3</v>
      </c>
      <c r="G23" s="157"/>
      <c r="H23" s="144" t="s">
        <v>3</v>
      </c>
      <c r="I23" s="144" t="s">
        <v>3</v>
      </c>
      <c r="J23" s="144" t="s">
        <v>3</v>
      </c>
      <c r="K23" s="135" t="s">
        <v>3</v>
      </c>
      <c r="L23" s="135" t="s">
        <v>3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5" t="s">
        <v>3</v>
      </c>
      <c r="Z23" s="142"/>
    </row>
    <row r="24" spans="1:41" s="148" customFormat="1" ht="15" customHeight="1">
      <c r="A24" s="155"/>
      <c r="B24" s="161" t="s">
        <v>10</v>
      </c>
      <c r="C24" s="157" t="s">
        <v>6</v>
      </c>
      <c r="D24" s="157" t="s">
        <v>3</v>
      </c>
      <c r="E24" s="135" t="s">
        <v>3</v>
      </c>
      <c r="F24" s="135" t="s">
        <v>3</v>
      </c>
      <c r="G24" s="157"/>
      <c r="H24" s="144" t="s">
        <v>3</v>
      </c>
      <c r="I24" s="144" t="s">
        <v>3</v>
      </c>
      <c r="J24" s="144" t="s">
        <v>3</v>
      </c>
      <c r="K24" s="135" t="s">
        <v>3</v>
      </c>
      <c r="L24" s="135" t="s">
        <v>3</v>
      </c>
      <c r="M24" s="135" t="s">
        <v>3</v>
      </c>
      <c r="N24" s="135" t="s">
        <v>3</v>
      </c>
      <c r="O24" s="135" t="s">
        <v>3</v>
      </c>
      <c r="P24" s="135" t="s">
        <v>3</v>
      </c>
      <c r="Q24" s="135" t="s">
        <v>3</v>
      </c>
      <c r="R24" s="135" t="s">
        <v>3</v>
      </c>
      <c r="S24" s="135" t="s">
        <v>3</v>
      </c>
      <c r="T24" s="135"/>
      <c r="U24" s="135"/>
      <c r="V24" s="135"/>
      <c r="W24" s="135"/>
      <c r="X24" s="135"/>
      <c r="Y24" s="135" t="s">
        <v>3</v>
      </c>
      <c r="Z24" s="143"/>
    </row>
    <row r="25" spans="1:41" s="148" customFormat="1" ht="33.6" customHeight="1">
      <c r="A25" s="155"/>
      <c r="B25" s="161" t="s">
        <v>260</v>
      </c>
      <c r="C25" s="157" t="s">
        <v>53</v>
      </c>
      <c r="D25" s="157"/>
      <c r="E25" s="157" t="s">
        <v>39</v>
      </c>
      <c r="F25" s="135" t="s">
        <v>428</v>
      </c>
      <c r="G25" s="157"/>
      <c r="H25" s="144" t="s">
        <v>3</v>
      </c>
      <c r="I25" s="144" t="s">
        <v>3</v>
      </c>
      <c r="J25" s="144" t="s">
        <v>3</v>
      </c>
      <c r="K25" s="135" t="s">
        <v>3</v>
      </c>
      <c r="L25" s="135" t="s">
        <v>3</v>
      </c>
      <c r="M25" s="135">
        <v>195</v>
      </c>
      <c r="N25" s="135">
        <v>207</v>
      </c>
      <c r="O25" s="135">
        <v>219</v>
      </c>
      <c r="P25" s="135">
        <v>232</v>
      </c>
      <c r="Q25" s="135">
        <v>246</v>
      </c>
      <c r="R25" s="135">
        <v>246</v>
      </c>
      <c r="S25" s="135">
        <v>246</v>
      </c>
      <c r="T25" s="135">
        <v>246</v>
      </c>
      <c r="U25" s="144" t="s">
        <v>3</v>
      </c>
      <c r="V25" s="144" t="s">
        <v>3</v>
      </c>
      <c r="W25" s="144" t="s">
        <v>3</v>
      </c>
      <c r="X25" s="144" t="s">
        <v>3</v>
      </c>
      <c r="Y25" s="135" t="s">
        <v>3</v>
      </c>
      <c r="Z25" s="143"/>
    </row>
    <row r="26" spans="1:41" s="148" customFormat="1" ht="30" customHeight="1">
      <c r="A26" s="155" t="s">
        <v>14</v>
      </c>
      <c r="B26" s="161" t="s">
        <v>35</v>
      </c>
      <c r="C26" s="157"/>
      <c r="D26" s="157">
        <v>0.11</v>
      </c>
      <c r="E26" s="135"/>
      <c r="F26" s="135" t="s">
        <v>428</v>
      </c>
      <c r="G26" s="157"/>
      <c r="H26" s="144"/>
      <c r="I26" s="144"/>
      <c r="J26" s="14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 t="s">
        <v>3</v>
      </c>
      <c r="Z26" s="143"/>
    </row>
    <row r="27" spans="1:41" s="148" customFormat="1" ht="15" customHeight="1">
      <c r="A27" s="254"/>
      <c r="B27" s="244" t="s">
        <v>216</v>
      </c>
      <c r="C27" s="243" t="s">
        <v>6</v>
      </c>
      <c r="D27" s="157" t="s">
        <v>3</v>
      </c>
      <c r="E27" s="135" t="s">
        <v>3</v>
      </c>
      <c r="F27" s="135" t="s">
        <v>3</v>
      </c>
      <c r="G27" s="157"/>
      <c r="H27" s="144" t="s">
        <v>3</v>
      </c>
      <c r="I27" s="144" t="s">
        <v>3</v>
      </c>
      <c r="J27" s="144" t="s">
        <v>3</v>
      </c>
      <c r="K27" s="135" t="s">
        <v>3</v>
      </c>
      <c r="L27" s="135" t="s">
        <v>3</v>
      </c>
      <c r="M27" s="134">
        <f>SUM(M28:M31)</f>
        <v>48219.8</v>
      </c>
      <c r="N27" s="134">
        <f>SUM(N29:N34)</f>
        <v>53922.729999999996</v>
      </c>
      <c r="O27" s="134">
        <f>SUM(O29:O34)</f>
        <v>49610.11</v>
      </c>
      <c r="P27" s="134">
        <f>SUM(P29:P34)</f>
        <v>78131.399999999994</v>
      </c>
      <c r="Q27" s="134">
        <f>SUM(Q29:Q34)</f>
        <v>94534.9</v>
      </c>
      <c r="R27" s="134">
        <f>SUM(R29:R34)</f>
        <v>105062.06999999999</v>
      </c>
      <c r="S27" s="134">
        <f t="shared" ref="S27:X27" si="3">SUM(S29:S35)</f>
        <v>100746.1</v>
      </c>
      <c r="T27" s="134">
        <f t="shared" si="3"/>
        <v>103150.09999999999</v>
      </c>
      <c r="U27" s="134">
        <f>SUM(U29:U35)</f>
        <v>102612.7</v>
      </c>
      <c r="V27" s="134">
        <f t="shared" si="3"/>
        <v>95832.5</v>
      </c>
      <c r="W27" s="134">
        <f t="shared" si="3"/>
        <v>70983.199999999997</v>
      </c>
      <c r="X27" s="134">
        <f t="shared" si="3"/>
        <v>94421</v>
      </c>
      <c r="Y27" s="134">
        <f t="shared" ref="Y27:Y86" si="4">SUM(M27:X27)</f>
        <v>997226.60999999987</v>
      </c>
      <c r="Z27" s="142"/>
      <c r="AC27" s="201"/>
    </row>
    <row r="28" spans="1:41" s="148" customFormat="1" ht="15" customHeight="1">
      <c r="A28" s="254"/>
      <c r="B28" s="244"/>
      <c r="C28" s="243"/>
      <c r="D28" s="157" t="s">
        <v>3</v>
      </c>
      <c r="E28" s="135" t="s">
        <v>3</v>
      </c>
      <c r="F28" s="135" t="s">
        <v>3</v>
      </c>
      <c r="G28" s="243" t="s">
        <v>34</v>
      </c>
      <c r="H28" s="144" t="s">
        <v>318</v>
      </c>
      <c r="I28" s="144" t="s">
        <v>73</v>
      </c>
      <c r="J28" s="144" t="s">
        <v>74</v>
      </c>
      <c r="K28" s="135" t="s">
        <v>3</v>
      </c>
      <c r="L28" s="135" t="s">
        <v>3</v>
      </c>
      <c r="M28" s="134">
        <v>371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f t="shared" si="4"/>
        <v>371</v>
      </c>
      <c r="Z28" s="142"/>
    </row>
    <row r="29" spans="1:41" s="148" customFormat="1" ht="22.5" customHeight="1">
      <c r="A29" s="254"/>
      <c r="B29" s="244"/>
      <c r="C29" s="243"/>
      <c r="D29" s="157" t="s">
        <v>3</v>
      </c>
      <c r="E29" s="135" t="s">
        <v>3</v>
      </c>
      <c r="F29" s="135" t="s">
        <v>3</v>
      </c>
      <c r="G29" s="243"/>
      <c r="H29" s="144" t="s">
        <v>319</v>
      </c>
      <c r="I29" s="162" t="s">
        <v>172</v>
      </c>
      <c r="J29" s="144" t="s">
        <v>77</v>
      </c>
      <c r="K29" s="135" t="s">
        <v>3</v>
      </c>
      <c r="L29" s="135" t="s">
        <v>3</v>
      </c>
      <c r="M29" s="134">
        <v>29644</v>
      </c>
      <c r="N29" s="134">
        <v>37703.03</v>
      </c>
      <c r="O29" s="134">
        <v>34374.81</v>
      </c>
      <c r="P29" s="134">
        <v>54291</v>
      </c>
      <c r="Q29" s="134">
        <v>68182.899999999994</v>
      </c>
      <c r="R29" s="134">
        <v>71975.63</v>
      </c>
      <c r="S29" s="134">
        <v>72895.600000000006</v>
      </c>
      <c r="T29" s="134">
        <v>62121.599999999999</v>
      </c>
      <c r="U29" s="134">
        <v>61874.5</v>
      </c>
      <c r="V29" s="134">
        <v>59060</v>
      </c>
      <c r="W29" s="134">
        <v>43806</v>
      </c>
      <c r="X29" s="134">
        <v>58501</v>
      </c>
      <c r="Y29" s="134">
        <f t="shared" si="4"/>
        <v>654430.06999999995</v>
      </c>
      <c r="Z29" s="142"/>
      <c r="AC29" s="201"/>
    </row>
    <row r="30" spans="1:41" s="148" customFormat="1" ht="18.75" customHeight="1">
      <c r="A30" s="254"/>
      <c r="B30" s="244"/>
      <c r="C30" s="243"/>
      <c r="D30" s="157"/>
      <c r="E30" s="135"/>
      <c r="F30" s="135"/>
      <c r="G30" s="243"/>
      <c r="H30" s="144" t="s">
        <v>319</v>
      </c>
      <c r="I30" s="162" t="s">
        <v>172</v>
      </c>
      <c r="J30" s="144" t="s">
        <v>74</v>
      </c>
      <c r="K30" s="135" t="s">
        <v>3</v>
      </c>
      <c r="L30" s="135" t="s">
        <v>3</v>
      </c>
      <c r="M30" s="135" t="s">
        <v>3</v>
      </c>
      <c r="N30" s="135" t="s">
        <v>3</v>
      </c>
      <c r="O30" s="135" t="s">
        <v>3</v>
      </c>
      <c r="P30" s="134">
        <v>137</v>
      </c>
      <c r="Q30" s="135" t="s">
        <v>3</v>
      </c>
      <c r="R30" s="134">
        <v>3893.14</v>
      </c>
      <c r="S30" s="135" t="s">
        <v>3</v>
      </c>
      <c r="T30" s="135" t="s">
        <v>3</v>
      </c>
      <c r="U30" s="135">
        <v>602</v>
      </c>
      <c r="V30" s="134">
        <v>2400</v>
      </c>
      <c r="W30" s="134">
        <v>2000</v>
      </c>
      <c r="X30" s="134">
        <v>2400</v>
      </c>
      <c r="Y30" s="134">
        <f t="shared" si="4"/>
        <v>11432.14</v>
      </c>
      <c r="Z30" s="142"/>
    </row>
    <row r="31" spans="1:41" s="148" customFormat="1" ht="15" customHeight="1">
      <c r="A31" s="254"/>
      <c r="B31" s="244"/>
      <c r="C31" s="243"/>
      <c r="D31" s="157" t="s">
        <v>3</v>
      </c>
      <c r="E31" s="135" t="s">
        <v>3</v>
      </c>
      <c r="F31" s="135" t="s">
        <v>3</v>
      </c>
      <c r="G31" s="243"/>
      <c r="H31" s="144" t="s">
        <v>319</v>
      </c>
      <c r="I31" s="162" t="s">
        <v>172</v>
      </c>
      <c r="J31" s="144" t="s">
        <v>84</v>
      </c>
      <c r="K31" s="135" t="s">
        <v>3</v>
      </c>
      <c r="L31" s="135" t="s">
        <v>3</v>
      </c>
      <c r="M31" s="134">
        <v>18204.8</v>
      </c>
      <c r="N31" s="134">
        <v>16219.7</v>
      </c>
      <c r="O31" s="134">
        <v>14535.3</v>
      </c>
      <c r="P31" s="134">
        <v>21203.4</v>
      </c>
      <c r="Q31" s="134">
        <v>20986</v>
      </c>
      <c r="R31" s="134">
        <v>24363.599999999999</v>
      </c>
      <c r="S31" s="134">
        <v>23716.1</v>
      </c>
      <c r="T31" s="134">
        <v>22107.8</v>
      </c>
      <c r="U31" s="134">
        <v>23245.5</v>
      </c>
      <c r="V31" s="134">
        <v>20180</v>
      </c>
      <c r="W31" s="134">
        <v>13921</v>
      </c>
      <c r="X31" s="134">
        <v>20130</v>
      </c>
      <c r="Y31" s="134">
        <f t="shared" si="4"/>
        <v>238813.2</v>
      </c>
      <c r="Z31" s="142"/>
    </row>
    <row r="32" spans="1:41" s="148" customFormat="1" ht="20.25" customHeight="1">
      <c r="A32" s="254"/>
      <c r="B32" s="244"/>
      <c r="C32" s="243"/>
      <c r="D32" s="157"/>
      <c r="E32" s="135"/>
      <c r="F32" s="135"/>
      <c r="G32" s="243"/>
      <c r="H32" s="144" t="s">
        <v>320</v>
      </c>
      <c r="I32" s="162" t="s">
        <v>172</v>
      </c>
      <c r="J32" s="144" t="s">
        <v>169</v>
      </c>
      <c r="K32" s="135" t="s">
        <v>3</v>
      </c>
      <c r="L32" s="135" t="s">
        <v>3</v>
      </c>
      <c r="M32" s="135" t="s">
        <v>3</v>
      </c>
      <c r="N32" s="135" t="s">
        <v>3</v>
      </c>
      <c r="O32" s="135" t="s">
        <v>3</v>
      </c>
      <c r="P32" s="134">
        <v>500</v>
      </c>
      <c r="Q32" s="135" t="s">
        <v>3</v>
      </c>
      <c r="R32" s="135" t="s">
        <v>3</v>
      </c>
      <c r="S32" s="135" t="s">
        <v>3</v>
      </c>
      <c r="T32" s="135" t="s">
        <v>3</v>
      </c>
      <c r="U32" s="135" t="s">
        <v>3</v>
      </c>
      <c r="V32" s="135" t="s">
        <v>3</v>
      </c>
      <c r="W32" s="135" t="s">
        <v>3</v>
      </c>
      <c r="X32" s="135" t="s">
        <v>3</v>
      </c>
      <c r="Y32" s="134">
        <f t="shared" si="4"/>
        <v>500</v>
      </c>
      <c r="Z32" s="142"/>
    </row>
    <row r="33" spans="1:27" s="148" customFormat="1" ht="18" customHeight="1">
      <c r="A33" s="254"/>
      <c r="B33" s="244"/>
      <c r="C33" s="243"/>
      <c r="D33" s="157"/>
      <c r="E33" s="135"/>
      <c r="F33" s="135"/>
      <c r="G33" s="243"/>
      <c r="H33" s="144" t="s">
        <v>319</v>
      </c>
      <c r="I33" s="162" t="s">
        <v>172</v>
      </c>
      <c r="J33" s="144" t="s">
        <v>169</v>
      </c>
      <c r="K33" s="135" t="s">
        <v>3</v>
      </c>
      <c r="L33" s="135" t="s">
        <v>3</v>
      </c>
      <c r="M33" s="135" t="s">
        <v>3</v>
      </c>
      <c r="N33" s="135" t="s">
        <v>3</v>
      </c>
      <c r="O33" s="135" t="s">
        <v>3</v>
      </c>
      <c r="P33" s="134">
        <v>2000</v>
      </c>
      <c r="Q33" s="135">
        <v>5366</v>
      </c>
      <c r="R33" s="136">
        <v>4829.7</v>
      </c>
      <c r="S33" s="135" t="s">
        <v>3</v>
      </c>
      <c r="T33" s="136">
        <v>7478.5</v>
      </c>
      <c r="U33" s="135">
        <v>5706.7</v>
      </c>
      <c r="V33" s="134">
        <v>3600</v>
      </c>
      <c r="W33" s="134">
        <v>3100</v>
      </c>
      <c r="X33" s="134">
        <v>3200</v>
      </c>
      <c r="Y33" s="134">
        <f t="shared" si="4"/>
        <v>35280.9</v>
      </c>
      <c r="Z33" s="142"/>
    </row>
    <row r="34" spans="1:27" s="148" customFormat="1" ht="16.5" customHeight="1">
      <c r="A34" s="254"/>
      <c r="B34" s="244"/>
      <c r="C34" s="243"/>
      <c r="D34" s="157"/>
      <c r="E34" s="135"/>
      <c r="F34" s="135"/>
      <c r="G34" s="243"/>
      <c r="H34" s="144" t="s">
        <v>319</v>
      </c>
      <c r="I34" s="162" t="s">
        <v>204</v>
      </c>
      <c r="J34" s="144" t="s">
        <v>74</v>
      </c>
      <c r="K34" s="135" t="s">
        <v>3</v>
      </c>
      <c r="L34" s="135" t="s">
        <v>3</v>
      </c>
      <c r="M34" s="135" t="s">
        <v>3</v>
      </c>
      <c r="N34" s="135" t="s">
        <v>3</v>
      </c>
      <c r="O34" s="136">
        <v>700</v>
      </c>
      <c r="P34" s="135" t="s">
        <v>3</v>
      </c>
      <c r="Q34" s="135" t="s">
        <v>3</v>
      </c>
      <c r="R34" s="135" t="s">
        <v>3</v>
      </c>
      <c r="S34" s="135" t="s">
        <v>3</v>
      </c>
      <c r="T34" s="135" t="s">
        <v>3</v>
      </c>
      <c r="U34" s="135" t="s">
        <v>3</v>
      </c>
      <c r="V34" s="135" t="s">
        <v>3</v>
      </c>
      <c r="W34" s="135" t="s">
        <v>3</v>
      </c>
      <c r="X34" s="135" t="s">
        <v>3</v>
      </c>
      <c r="Y34" s="134">
        <f t="shared" si="4"/>
        <v>700</v>
      </c>
      <c r="Z34" s="142"/>
    </row>
    <row r="35" spans="1:27" s="148" customFormat="1" ht="63" customHeight="1">
      <c r="A35" s="141"/>
      <c r="B35" s="244"/>
      <c r="C35" s="157"/>
      <c r="D35" s="157"/>
      <c r="E35" s="135"/>
      <c r="F35" s="135"/>
      <c r="G35" s="157" t="s">
        <v>356</v>
      </c>
      <c r="H35" s="144" t="s">
        <v>319</v>
      </c>
      <c r="I35" s="162" t="s">
        <v>172</v>
      </c>
      <c r="J35" s="144" t="s">
        <v>77</v>
      </c>
      <c r="K35" s="135" t="s">
        <v>3</v>
      </c>
      <c r="L35" s="135" t="s">
        <v>3</v>
      </c>
      <c r="M35" s="135" t="s">
        <v>3</v>
      </c>
      <c r="N35" s="135" t="s">
        <v>3</v>
      </c>
      <c r="O35" s="135" t="s">
        <v>3</v>
      </c>
      <c r="P35" s="135" t="s">
        <v>3</v>
      </c>
      <c r="Q35" s="135" t="s">
        <v>3</v>
      </c>
      <c r="R35" s="135" t="s">
        <v>3</v>
      </c>
      <c r="S35" s="135">
        <v>4134.3999999999996</v>
      </c>
      <c r="T35" s="134">
        <v>11442.2</v>
      </c>
      <c r="U35" s="134">
        <v>11184</v>
      </c>
      <c r="V35" s="134">
        <v>10592.5</v>
      </c>
      <c r="W35" s="134">
        <v>8156.2</v>
      </c>
      <c r="X35" s="134">
        <v>10190</v>
      </c>
      <c r="Y35" s="134">
        <f t="shared" si="4"/>
        <v>55699.299999999996</v>
      </c>
      <c r="Z35" s="142"/>
    </row>
    <row r="36" spans="1:27" s="148" customFormat="1" ht="17.45" customHeight="1">
      <c r="A36" s="155"/>
      <c r="B36" s="156" t="s">
        <v>28</v>
      </c>
      <c r="C36" s="157"/>
      <c r="D36" s="157"/>
      <c r="E36" s="135"/>
      <c r="F36" s="135"/>
      <c r="G36" s="157"/>
      <c r="H36" s="144" t="s">
        <v>3</v>
      </c>
      <c r="I36" s="144" t="s">
        <v>3</v>
      </c>
      <c r="J36" s="144" t="s">
        <v>3</v>
      </c>
      <c r="K36" s="135" t="s">
        <v>3</v>
      </c>
      <c r="L36" s="135" t="s">
        <v>3</v>
      </c>
      <c r="M36" s="135" t="s">
        <v>3</v>
      </c>
      <c r="N36" s="135" t="s">
        <v>3</v>
      </c>
      <c r="O36" s="136">
        <f t="shared" ref="O36:X36" si="5">SUM(O37)</f>
        <v>1582.7560000000001</v>
      </c>
      <c r="P36" s="136">
        <f t="shared" si="5"/>
        <v>0</v>
      </c>
      <c r="Q36" s="136">
        <f t="shared" si="5"/>
        <v>0</v>
      </c>
      <c r="R36" s="136">
        <f t="shared" si="5"/>
        <v>0</v>
      </c>
      <c r="S36" s="136">
        <f t="shared" si="5"/>
        <v>0</v>
      </c>
      <c r="T36" s="136">
        <f t="shared" si="5"/>
        <v>0</v>
      </c>
      <c r="U36" s="136">
        <f t="shared" si="5"/>
        <v>0</v>
      </c>
      <c r="V36" s="136">
        <f t="shared" si="5"/>
        <v>0</v>
      </c>
      <c r="W36" s="136">
        <f t="shared" si="5"/>
        <v>0</v>
      </c>
      <c r="X36" s="136">
        <f t="shared" si="5"/>
        <v>0</v>
      </c>
      <c r="Y36" s="134">
        <f t="shared" si="4"/>
        <v>1582.7560000000001</v>
      </c>
      <c r="Z36" s="142"/>
    </row>
    <row r="37" spans="1:27" s="148" customFormat="1" ht="60.95" customHeight="1">
      <c r="A37" s="141"/>
      <c r="B37" s="166" t="s">
        <v>8</v>
      </c>
      <c r="C37" s="157" t="s">
        <v>6</v>
      </c>
      <c r="D37" s="157" t="s">
        <v>3</v>
      </c>
      <c r="E37" s="135" t="s">
        <v>3</v>
      </c>
      <c r="F37" s="135" t="s">
        <v>3</v>
      </c>
      <c r="G37" s="157" t="s">
        <v>34</v>
      </c>
      <c r="H37" s="144" t="s">
        <v>319</v>
      </c>
      <c r="I37" s="162" t="s">
        <v>203</v>
      </c>
      <c r="J37" s="144" t="s">
        <v>74</v>
      </c>
      <c r="K37" s="144"/>
      <c r="L37" s="144"/>
      <c r="M37" s="135" t="s">
        <v>3</v>
      </c>
      <c r="N37" s="135" t="s">
        <v>3</v>
      </c>
      <c r="O37" s="136">
        <v>1582.7560000000001</v>
      </c>
      <c r="P37" s="135"/>
      <c r="Q37" s="135" t="s">
        <v>3</v>
      </c>
      <c r="R37" s="135" t="s">
        <v>3</v>
      </c>
      <c r="S37" s="135" t="s">
        <v>3</v>
      </c>
      <c r="T37" s="135" t="s">
        <v>3</v>
      </c>
      <c r="U37" s="135" t="s">
        <v>3</v>
      </c>
      <c r="V37" s="135" t="s">
        <v>3</v>
      </c>
      <c r="W37" s="135" t="s">
        <v>3</v>
      </c>
      <c r="X37" s="135" t="s">
        <v>3</v>
      </c>
      <c r="Y37" s="134">
        <f t="shared" si="4"/>
        <v>1582.7560000000001</v>
      </c>
      <c r="Z37" s="142"/>
    </row>
    <row r="38" spans="1:27" s="148" customFormat="1" ht="15" customHeight="1">
      <c r="A38" s="155"/>
      <c r="B38" s="161" t="s">
        <v>9</v>
      </c>
      <c r="C38" s="157" t="s">
        <v>6</v>
      </c>
      <c r="D38" s="157" t="s">
        <v>3</v>
      </c>
      <c r="E38" s="135" t="s">
        <v>3</v>
      </c>
      <c r="F38" s="135" t="s">
        <v>3</v>
      </c>
      <c r="G38" s="157"/>
      <c r="H38" s="135" t="s">
        <v>3</v>
      </c>
      <c r="I38" s="135" t="s">
        <v>3</v>
      </c>
      <c r="J38" s="135" t="s">
        <v>3</v>
      </c>
      <c r="K38" s="135" t="s">
        <v>3</v>
      </c>
      <c r="L38" s="135" t="s">
        <v>3</v>
      </c>
      <c r="M38" s="135" t="s">
        <v>3</v>
      </c>
      <c r="N38" s="135" t="s">
        <v>3</v>
      </c>
      <c r="O38" s="135" t="s">
        <v>3</v>
      </c>
      <c r="P38" s="135" t="s">
        <v>3</v>
      </c>
      <c r="Q38" s="135" t="s">
        <v>3</v>
      </c>
      <c r="R38" s="135" t="s">
        <v>3</v>
      </c>
      <c r="S38" s="135" t="s">
        <v>3</v>
      </c>
      <c r="T38" s="135" t="s">
        <v>3</v>
      </c>
      <c r="U38" s="135" t="s">
        <v>3</v>
      </c>
      <c r="V38" s="135" t="s">
        <v>3</v>
      </c>
      <c r="W38" s="135" t="s">
        <v>3</v>
      </c>
      <c r="X38" s="135" t="s">
        <v>3</v>
      </c>
      <c r="Y38" s="135" t="s">
        <v>3</v>
      </c>
      <c r="Z38" s="143"/>
    </row>
    <row r="39" spans="1:27" s="148" customFormat="1" ht="15" customHeight="1">
      <c r="A39" s="155"/>
      <c r="B39" s="161" t="s">
        <v>10</v>
      </c>
      <c r="C39" s="157" t="s">
        <v>6</v>
      </c>
      <c r="D39" s="157" t="s">
        <v>3</v>
      </c>
      <c r="E39" s="135" t="s">
        <v>3</v>
      </c>
      <c r="F39" s="135" t="s">
        <v>3</v>
      </c>
      <c r="G39" s="157"/>
      <c r="H39" s="135" t="s">
        <v>3</v>
      </c>
      <c r="I39" s="135" t="s">
        <v>3</v>
      </c>
      <c r="J39" s="135" t="s">
        <v>3</v>
      </c>
      <c r="K39" s="135" t="s">
        <v>3</v>
      </c>
      <c r="L39" s="135" t="s">
        <v>3</v>
      </c>
      <c r="M39" s="135" t="s">
        <v>3</v>
      </c>
      <c r="N39" s="135" t="s">
        <v>3</v>
      </c>
      <c r="O39" s="135" t="s">
        <v>3</v>
      </c>
      <c r="P39" s="135" t="s">
        <v>3</v>
      </c>
      <c r="Q39" s="135" t="s">
        <v>3</v>
      </c>
      <c r="R39" s="135" t="s">
        <v>3</v>
      </c>
      <c r="S39" s="135" t="s">
        <v>3</v>
      </c>
      <c r="T39" s="135" t="s">
        <v>3</v>
      </c>
      <c r="U39" s="135" t="s">
        <v>3</v>
      </c>
      <c r="V39" s="135" t="s">
        <v>3</v>
      </c>
      <c r="W39" s="135" t="s">
        <v>3</v>
      </c>
      <c r="X39" s="135" t="s">
        <v>3</v>
      </c>
      <c r="Y39" s="135" t="s">
        <v>3</v>
      </c>
      <c r="Z39" s="143"/>
    </row>
    <row r="40" spans="1:27" s="148" customFormat="1" ht="74.25" customHeight="1">
      <c r="A40" s="155"/>
      <c r="B40" s="161" t="s">
        <v>37</v>
      </c>
      <c r="C40" s="157" t="s">
        <v>38</v>
      </c>
      <c r="D40" s="157" t="s">
        <v>3</v>
      </c>
      <c r="E40" s="135" t="s">
        <v>39</v>
      </c>
      <c r="F40" s="135" t="s">
        <v>428</v>
      </c>
      <c r="G40" s="157"/>
      <c r="H40" s="144" t="s">
        <v>3</v>
      </c>
      <c r="I40" s="144" t="s">
        <v>3</v>
      </c>
      <c r="J40" s="144" t="s">
        <v>3</v>
      </c>
      <c r="K40" s="163">
        <v>147000</v>
      </c>
      <c r="L40" s="163">
        <v>147000</v>
      </c>
      <c r="M40" s="164">
        <v>155000</v>
      </c>
      <c r="N40" s="164">
        <v>155000</v>
      </c>
      <c r="O40" s="164">
        <v>155000</v>
      </c>
      <c r="P40" s="164">
        <v>155000</v>
      </c>
      <c r="Q40" s="164">
        <v>470000</v>
      </c>
      <c r="R40" s="164">
        <v>470000</v>
      </c>
      <c r="S40" s="164">
        <v>470000</v>
      </c>
      <c r="T40" s="164">
        <v>470000</v>
      </c>
      <c r="U40" s="164">
        <v>500000</v>
      </c>
      <c r="V40" s="164">
        <v>505000</v>
      </c>
      <c r="W40" s="164">
        <v>510000</v>
      </c>
      <c r="X40" s="164">
        <v>515000</v>
      </c>
      <c r="Y40" s="135" t="s">
        <v>3</v>
      </c>
      <c r="Z40" s="143"/>
    </row>
    <row r="41" spans="1:27" s="148" customFormat="1" ht="79.5" customHeight="1">
      <c r="A41" s="155"/>
      <c r="B41" s="165" t="s">
        <v>236</v>
      </c>
      <c r="C41" s="157" t="s">
        <v>29</v>
      </c>
      <c r="D41" s="157" t="s">
        <v>3</v>
      </c>
      <c r="E41" s="157" t="s">
        <v>452</v>
      </c>
      <c r="F41" s="135" t="s">
        <v>428</v>
      </c>
      <c r="G41" s="157"/>
      <c r="H41" s="144" t="s">
        <v>3</v>
      </c>
      <c r="I41" s="144" t="s">
        <v>3</v>
      </c>
      <c r="J41" s="144" t="s">
        <v>3</v>
      </c>
      <c r="K41" s="135"/>
      <c r="L41" s="135">
        <v>10.199999999999999</v>
      </c>
      <c r="M41" s="164">
        <v>11.3</v>
      </c>
      <c r="N41" s="164">
        <v>12.2</v>
      </c>
      <c r="O41" s="164">
        <v>13.2</v>
      </c>
      <c r="P41" s="164">
        <v>14.1</v>
      </c>
      <c r="Q41" s="164">
        <v>15</v>
      </c>
      <c r="R41" s="164">
        <v>15.8</v>
      </c>
      <c r="S41" s="164">
        <v>16</v>
      </c>
      <c r="T41" s="164">
        <v>17</v>
      </c>
      <c r="U41" s="164">
        <v>17</v>
      </c>
      <c r="V41" s="164">
        <v>18</v>
      </c>
      <c r="W41" s="164">
        <v>18</v>
      </c>
      <c r="X41" s="164">
        <v>19</v>
      </c>
      <c r="Y41" s="135" t="s">
        <v>3</v>
      </c>
      <c r="Z41" s="143"/>
    </row>
    <row r="42" spans="1:27" s="148" customFormat="1" ht="35.1" customHeight="1">
      <c r="A42" s="155" t="s">
        <v>15</v>
      </c>
      <c r="B42" s="166" t="s">
        <v>40</v>
      </c>
      <c r="C42" s="157"/>
      <c r="D42" s="157">
        <v>0.11</v>
      </c>
      <c r="E42" s="135"/>
      <c r="F42" s="135" t="s">
        <v>428</v>
      </c>
      <c r="G42" s="157"/>
      <c r="H42" s="144"/>
      <c r="I42" s="144"/>
      <c r="J42" s="144"/>
      <c r="K42" s="135"/>
      <c r="L42" s="135"/>
      <c r="M42" s="135"/>
      <c r="N42" s="135"/>
      <c r="O42" s="135"/>
      <c r="P42" s="135"/>
      <c r="Q42" s="135"/>
      <c r="R42" s="134"/>
      <c r="S42" s="134"/>
      <c r="T42" s="134"/>
      <c r="U42" s="135"/>
      <c r="V42" s="135"/>
      <c r="W42" s="135"/>
      <c r="X42" s="135"/>
      <c r="Y42" s="134"/>
      <c r="Z42" s="143"/>
    </row>
    <row r="43" spans="1:27" s="148" customFormat="1" ht="15" customHeight="1">
      <c r="A43" s="254"/>
      <c r="B43" s="244" t="s">
        <v>216</v>
      </c>
      <c r="C43" s="243" t="s">
        <v>6</v>
      </c>
      <c r="D43" s="157" t="s">
        <v>3</v>
      </c>
      <c r="E43" s="135" t="s">
        <v>3</v>
      </c>
      <c r="F43" s="135" t="s">
        <v>3</v>
      </c>
      <c r="G43" s="157"/>
      <c r="H43" s="144" t="s">
        <v>3</v>
      </c>
      <c r="I43" s="144" t="s">
        <v>3</v>
      </c>
      <c r="J43" s="144" t="s">
        <v>3</v>
      </c>
      <c r="K43" s="135" t="s">
        <v>3</v>
      </c>
      <c r="L43" s="135" t="s">
        <v>3</v>
      </c>
      <c r="M43" s="134">
        <f>SUM(M44:M48)</f>
        <v>50047.5</v>
      </c>
      <c r="N43" s="134">
        <f>SUM(N44:N48)</f>
        <v>46313.2</v>
      </c>
      <c r="O43" s="134">
        <f>SUM(O44:O48)</f>
        <v>42193.523999999998</v>
      </c>
      <c r="P43" s="134">
        <f>SUM(P44:P48)</f>
        <v>65075.166999999994</v>
      </c>
      <c r="Q43" s="134">
        <f>SUM(Q44:Q49)</f>
        <v>84636.599999999977</v>
      </c>
      <c r="R43" s="134">
        <f>SUM(R44:R49)</f>
        <v>85905.1</v>
      </c>
      <c r="S43" s="134">
        <f>SUM(S44:S52)</f>
        <v>95139.6</v>
      </c>
      <c r="T43" s="134">
        <f>SUM(T44:T53)</f>
        <v>88372.900000000009</v>
      </c>
      <c r="U43" s="134">
        <f>SUM(U44:U54)</f>
        <v>87129.7</v>
      </c>
      <c r="V43" s="134">
        <f>SUM(V44:V54)</f>
        <v>83154.2</v>
      </c>
      <c r="W43" s="134">
        <f>SUM(W44:W54)</f>
        <v>61731.9</v>
      </c>
      <c r="X43" s="134">
        <f>SUM(X44:X54)</f>
        <v>82024.099999999991</v>
      </c>
      <c r="Y43" s="134">
        <f t="shared" si="4"/>
        <v>871723.49099999981</v>
      </c>
      <c r="Z43" s="142"/>
      <c r="AA43" s="201"/>
    </row>
    <row r="44" spans="1:27" s="148" customFormat="1" ht="15" customHeight="1">
      <c r="A44" s="254"/>
      <c r="B44" s="244"/>
      <c r="C44" s="243"/>
      <c r="D44" s="157" t="s">
        <v>3</v>
      </c>
      <c r="E44" s="135" t="s">
        <v>3</v>
      </c>
      <c r="F44" s="135" t="s">
        <v>3</v>
      </c>
      <c r="G44" s="243" t="s">
        <v>34</v>
      </c>
      <c r="H44" s="144" t="s">
        <v>318</v>
      </c>
      <c r="I44" s="144" t="s">
        <v>73</v>
      </c>
      <c r="J44" s="144">
        <v>612</v>
      </c>
      <c r="K44" s="135" t="s">
        <v>3</v>
      </c>
      <c r="L44" s="135" t="s">
        <v>3</v>
      </c>
      <c r="M44" s="134">
        <v>800</v>
      </c>
      <c r="N44" s="134" t="s">
        <v>3</v>
      </c>
      <c r="O44" s="134" t="s">
        <v>3</v>
      </c>
      <c r="P44" s="134" t="s">
        <v>3</v>
      </c>
      <c r="Q44" s="134" t="s">
        <v>3</v>
      </c>
      <c r="R44" s="134" t="s">
        <v>3</v>
      </c>
      <c r="S44" s="134" t="s">
        <v>3</v>
      </c>
      <c r="T44" s="134" t="s">
        <v>3</v>
      </c>
      <c r="U44" s="135" t="s">
        <v>3</v>
      </c>
      <c r="V44" s="135" t="s">
        <v>3</v>
      </c>
      <c r="W44" s="135" t="s">
        <v>3</v>
      </c>
      <c r="X44" s="135" t="s">
        <v>3</v>
      </c>
      <c r="Y44" s="134">
        <f t="shared" si="4"/>
        <v>800</v>
      </c>
      <c r="Z44" s="142"/>
    </row>
    <row r="45" spans="1:27" s="148" customFormat="1">
      <c r="A45" s="254"/>
      <c r="B45" s="244"/>
      <c r="C45" s="243"/>
      <c r="D45" s="157" t="s">
        <v>3</v>
      </c>
      <c r="E45" s="135" t="s">
        <v>3</v>
      </c>
      <c r="F45" s="135" t="s">
        <v>3</v>
      </c>
      <c r="G45" s="243"/>
      <c r="H45" s="144" t="s">
        <v>319</v>
      </c>
      <c r="I45" s="162" t="s">
        <v>173</v>
      </c>
      <c r="J45" s="144" t="s">
        <v>77</v>
      </c>
      <c r="K45" s="135" t="s">
        <v>3</v>
      </c>
      <c r="L45" s="135" t="s">
        <v>3</v>
      </c>
      <c r="M45" s="134">
        <v>49247.5</v>
      </c>
      <c r="N45" s="134">
        <v>46313.2</v>
      </c>
      <c r="O45" s="134">
        <v>42193.523999999998</v>
      </c>
      <c r="P45" s="134">
        <v>63444.678999999996</v>
      </c>
      <c r="Q45" s="134">
        <v>83907.4</v>
      </c>
      <c r="R45" s="134">
        <v>85086</v>
      </c>
      <c r="S45" s="134">
        <v>90320.8</v>
      </c>
      <c r="T45" s="134">
        <v>75670.600000000006</v>
      </c>
      <c r="U45" s="134">
        <v>74661.2</v>
      </c>
      <c r="V45" s="134">
        <v>70937.3</v>
      </c>
      <c r="W45" s="134">
        <v>52459</v>
      </c>
      <c r="X45" s="134">
        <v>70413</v>
      </c>
      <c r="Y45" s="134">
        <f>SUM(M45:X45)</f>
        <v>804654.20299999998</v>
      </c>
      <c r="Z45" s="142"/>
    </row>
    <row r="46" spans="1:27" s="148" customFormat="1">
      <c r="A46" s="254"/>
      <c r="B46" s="244"/>
      <c r="C46" s="243"/>
      <c r="D46" s="157"/>
      <c r="E46" s="135"/>
      <c r="F46" s="135"/>
      <c r="G46" s="243"/>
      <c r="H46" s="144" t="s">
        <v>319</v>
      </c>
      <c r="I46" s="162" t="s">
        <v>173</v>
      </c>
      <c r="J46" s="144" t="s">
        <v>74</v>
      </c>
      <c r="K46" s="135" t="s">
        <v>3</v>
      </c>
      <c r="L46" s="135" t="s">
        <v>3</v>
      </c>
      <c r="M46" s="135" t="s">
        <v>3</v>
      </c>
      <c r="N46" s="135" t="s">
        <v>3</v>
      </c>
      <c r="O46" s="135" t="s">
        <v>3</v>
      </c>
      <c r="P46" s="134">
        <v>137.19999999999999</v>
      </c>
      <c r="Q46" s="134">
        <v>518.4</v>
      </c>
      <c r="R46" s="134">
        <v>500</v>
      </c>
      <c r="S46" s="134">
        <v>540</v>
      </c>
      <c r="T46" s="134" t="s">
        <v>3</v>
      </c>
      <c r="U46" s="134">
        <v>265</v>
      </c>
      <c r="V46" s="134">
        <v>1000</v>
      </c>
      <c r="W46" s="134">
        <v>530</v>
      </c>
      <c r="X46" s="134">
        <v>700</v>
      </c>
      <c r="Y46" s="134">
        <f t="shared" si="4"/>
        <v>4190.6000000000004</v>
      </c>
      <c r="Z46" s="142"/>
    </row>
    <row r="47" spans="1:27" s="148" customFormat="1" ht="15" customHeight="1">
      <c r="A47" s="254"/>
      <c r="B47" s="244"/>
      <c r="C47" s="243"/>
      <c r="D47" s="157"/>
      <c r="E47" s="135"/>
      <c r="F47" s="135"/>
      <c r="G47" s="243"/>
      <c r="H47" s="144" t="s">
        <v>319</v>
      </c>
      <c r="I47" s="162" t="s">
        <v>248</v>
      </c>
      <c r="J47" s="144" t="s">
        <v>74</v>
      </c>
      <c r="K47" s="144" t="s">
        <v>3</v>
      </c>
      <c r="L47" s="144" t="s">
        <v>3</v>
      </c>
      <c r="M47" s="134" t="s">
        <v>3</v>
      </c>
      <c r="N47" s="134" t="s">
        <v>3</v>
      </c>
      <c r="O47" s="136" t="s">
        <v>3</v>
      </c>
      <c r="P47" s="134">
        <f>336.9+308</f>
        <v>644.9</v>
      </c>
      <c r="Q47" s="134">
        <v>54.4</v>
      </c>
      <c r="R47" s="134">
        <v>194.6</v>
      </c>
      <c r="S47" s="134">
        <v>152.5</v>
      </c>
      <c r="T47" s="134" t="s">
        <v>3</v>
      </c>
      <c r="U47" s="134">
        <v>118.7</v>
      </c>
      <c r="V47" s="134">
        <v>0</v>
      </c>
      <c r="W47" s="134">
        <v>0</v>
      </c>
      <c r="X47" s="134">
        <v>0</v>
      </c>
      <c r="Y47" s="134">
        <f t="shared" si="4"/>
        <v>1165.1000000000001</v>
      </c>
      <c r="Z47" s="142"/>
    </row>
    <row r="48" spans="1:27" s="148" customFormat="1" ht="15" customHeight="1">
      <c r="A48" s="254"/>
      <c r="B48" s="244"/>
      <c r="C48" s="243"/>
      <c r="D48" s="157"/>
      <c r="E48" s="135"/>
      <c r="F48" s="135"/>
      <c r="G48" s="243"/>
      <c r="H48" s="144" t="s">
        <v>319</v>
      </c>
      <c r="I48" s="162" t="s">
        <v>248</v>
      </c>
      <c r="J48" s="144" t="s">
        <v>80</v>
      </c>
      <c r="K48" s="144" t="s">
        <v>3</v>
      </c>
      <c r="L48" s="144" t="s">
        <v>3</v>
      </c>
      <c r="M48" s="134" t="s">
        <v>3</v>
      </c>
      <c r="N48" s="134" t="s">
        <v>3</v>
      </c>
      <c r="O48" s="136" t="s">
        <v>3</v>
      </c>
      <c r="P48" s="134">
        <v>848.38800000000003</v>
      </c>
      <c r="Q48" s="134">
        <v>156.4</v>
      </c>
      <c r="R48" s="134">
        <v>124.5</v>
      </c>
      <c r="S48" s="134">
        <v>199.2</v>
      </c>
      <c r="T48" s="134" t="s">
        <v>331</v>
      </c>
      <c r="U48" s="134">
        <v>376.1</v>
      </c>
      <c r="V48" s="134" t="s">
        <v>3</v>
      </c>
      <c r="W48" s="134" t="s">
        <v>3</v>
      </c>
      <c r="X48" s="134" t="s">
        <v>3</v>
      </c>
      <c r="Y48" s="134">
        <f t="shared" si="4"/>
        <v>1704.5880000000002</v>
      </c>
      <c r="Z48" s="142"/>
    </row>
    <row r="49" spans="1:26" s="148" customFormat="1" ht="15" customHeight="1">
      <c r="A49" s="141"/>
      <c r="B49" s="244"/>
      <c r="C49" s="243"/>
      <c r="D49" s="157"/>
      <c r="E49" s="135"/>
      <c r="F49" s="135"/>
      <c r="G49" s="243"/>
      <c r="H49" s="144" t="s">
        <v>319</v>
      </c>
      <c r="I49" s="162" t="s">
        <v>248</v>
      </c>
      <c r="J49" s="144" t="s">
        <v>434</v>
      </c>
      <c r="K49" s="144" t="s">
        <v>3</v>
      </c>
      <c r="L49" s="144" t="s">
        <v>3</v>
      </c>
      <c r="M49" s="134" t="s">
        <v>3</v>
      </c>
      <c r="N49" s="134" t="s">
        <v>3</v>
      </c>
      <c r="O49" s="136" t="s">
        <v>3</v>
      </c>
      <c r="P49" s="136" t="s">
        <v>3</v>
      </c>
      <c r="Q49" s="134" t="s">
        <v>331</v>
      </c>
      <c r="R49" s="134" t="s">
        <v>331</v>
      </c>
      <c r="S49" s="136" t="s">
        <v>3</v>
      </c>
      <c r="T49" s="136" t="s">
        <v>3</v>
      </c>
      <c r="U49" s="134">
        <v>0</v>
      </c>
      <c r="V49" s="134">
        <v>460.4</v>
      </c>
      <c r="W49" s="134">
        <v>460.4</v>
      </c>
      <c r="X49" s="134">
        <v>563.4</v>
      </c>
      <c r="Y49" s="134">
        <f t="shared" si="4"/>
        <v>1484.1999999999998</v>
      </c>
      <c r="Z49" s="142"/>
    </row>
    <row r="50" spans="1:26" s="148" customFormat="1" ht="15" customHeight="1">
      <c r="A50" s="141"/>
      <c r="B50" s="244"/>
      <c r="C50" s="243"/>
      <c r="D50" s="157"/>
      <c r="E50" s="135"/>
      <c r="F50" s="135"/>
      <c r="G50" s="243"/>
      <c r="H50" s="144" t="s">
        <v>319</v>
      </c>
      <c r="I50" s="162" t="s">
        <v>381</v>
      </c>
      <c r="J50" s="144" t="s">
        <v>376</v>
      </c>
      <c r="K50" s="144" t="s">
        <v>3</v>
      </c>
      <c r="L50" s="144" t="s">
        <v>3</v>
      </c>
      <c r="M50" s="134" t="s">
        <v>3</v>
      </c>
      <c r="N50" s="134" t="s">
        <v>3</v>
      </c>
      <c r="O50" s="136" t="s">
        <v>3</v>
      </c>
      <c r="P50" s="136" t="s">
        <v>3</v>
      </c>
      <c r="Q50" s="134" t="s">
        <v>331</v>
      </c>
      <c r="R50" s="134" t="s">
        <v>331</v>
      </c>
      <c r="S50" s="136" t="s">
        <v>3</v>
      </c>
      <c r="T50" s="137">
        <v>236.2</v>
      </c>
      <c r="U50" s="135" t="s">
        <v>3</v>
      </c>
      <c r="V50" s="135" t="s">
        <v>3</v>
      </c>
      <c r="W50" s="135" t="s">
        <v>3</v>
      </c>
      <c r="X50" s="135" t="s">
        <v>3</v>
      </c>
      <c r="Y50" s="134">
        <f t="shared" si="4"/>
        <v>236.2</v>
      </c>
      <c r="Z50" s="142"/>
    </row>
    <row r="51" spans="1:26" s="148" customFormat="1" ht="15" customHeight="1">
      <c r="A51" s="141"/>
      <c r="B51" s="244"/>
      <c r="C51" s="243"/>
      <c r="D51" s="157"/>
      <c r="E51" s="135"/>
      <c r="F51" s="135"/>
      <c r="G51" s="243"/>
      <c r="H51" s="144" t="s">
        <v>319</v>
      </c>
      <c r="I51" s="162" t="s">
        <v>381</v>
      </c>
      <c r="J51" s="144" t="s">
        <v>74</v>
      </c>
      <c r="K51" s="144" t="s">
        <v>3</v>
      </c>
      <c r="L51" s="144" t="s">
        <v>3</v>
      </c>
      <c r="M51" s="134" t="s">
        <v>3</v>
      </c>
      <c r="N51" s="134" t="s">
        <v>3</v>
      </c>
      <c r="O51" s="136" t="s">
        <v>3</v>
      </c>
      <c r="P51" s="136" t="s">
        <v>3</v>
      </c>
      <c r="Q51" s="134" t="s">
        <v>331</v>
      </c>
      <c r="R51" s="134" t="s">
        <v>331</v>
      </c>
      <c r="S51" s="136" t="s">
        <v>3</v>
      </c>
      <c r="T51" s="137">
        <v>95.7</v>
      </c>
      <c r="U51" s="135" t="s">
        <v>3</v>
      </c>
      <c r="V51" s="135" t="s">
        <v>3</v>
      </c>
      <c r="W51" s="135" t="s">
        <v>3</v>
      </c>
      <c r="X51" s="135" t="s">
        <v>3</v>
      </c>
      <c r="Y51" s="134">
        <f t="shared" si="4"/>
        <v>95.7</v>
      </c>
      <c r="Z51" s="142"/>
    </row>
    <row r="52" spans="1:26" s="148" customFormat="1" ht="38.25" customHeight="1">
      <c r="A52" s="141"/>
      <c r="B52" s="244"/>
      <c r="C52" s="243"/>
      <c r="D52" s="157"/>
      <c r="E52" s="135"/>
      <c r="F52" s="135"/>
      <c r="G52" s="243" t="s">
        <v>356</v>
      </c>
      <c r="H52" s="144" t="s">
        <v>319</v>
      </c>
      <c r="I52" s="162" t="s">
        <v>173</v>
      </c>
      <c r="J52" s="144" t="s">
        <v>77</v>
      </c>
      <c r="K52" s="144" t="s">
        <v>3</v>
      </c>
      <c r="L52" s="144" t="s">
        <v>3</v>
      </c>
      <c r="M52" s="134" t="s">
        <v>3</v>
      </c>
      <c r="N52" s="134" t="s">
        <v>3</v>
      </c>
      <c r="O52" s="136" t="s">
        <v>3</v>
      </c>
      <c r="P52" s="136" t="s">
        <v>3</v>
      </c>
      <c r="Q52" s="134" t="s">
        <v>331</v>
      </c>
      <c r="R52" s="134" t="s">
        <v>331</v>
      </c>
      <c r="S52" s="136">
        <v>3927.1</v>
      </c>
      <c r="T52" s="136">
        <v>12357.6</v>
      </c>
      <c r="U52" s="134">
        <v>11688.9</v>
      </c>
      <c r="V52" s="134">
        <v>10756.5</v>
      </c>
      <c r="W52" s="134">
        <v>8282.5</v>
      </c>
      <c r="X52" s="134">
        <v>10347.700000000001</v>
      </c>
      <c r="Y52" s="134">
        <f t="shared" si="4"/>
        <v>57360.3</v>
      </c>
      <c r="Z52" s="142"/>
    </row>
    <row r="53" spans="1:26" s="148" customFormat="1" ht="28.5" customHeight="1">
      <c r="A53" s="141"/>
      <c r="B53" s="166"/>
      <c r="C53" s="157"/>
      <c r="D53" s="157"/>
      <c r="E53" s="135"/>
      <c r="F53" s="135"/>
      <c r="G53" s="243"/>
      <c r="H53" s="144" t="s">
        <v>319</v>
      </c>
      <c r="I53" s="162" t="s">
        <v>381</v>
      </c>
      <c r="J53" s="144" t="s">
        <v>74</v>
      </c>
      <c r="K53" s="144" t="s">
        <v>3</v>
      </c>
      <c r="L53" s="144" t="s">
        <v>3</v>
      </c>
      <c r="M53" s="134" t="s">
        <v>3</v>
      </c>
      <c r="N53" s="134" t="s">
        <v>3</v>
      </c>
      <c r="O53" s="136" t="s">
        <v>3</v>
      </c>
      <c r="P53" s="136" t="s">
        <v>3</v>
      </c>
      <c r="Q53" s="134" t="s">
        <v>331</v>
      </c>
      <c r="R53" s="134" t="s">
        <v>331</v>
      </c>
      <c r="S53" s="136" t="s">
        <v>3</v>
      </c>
      <c r="T53" s="137">
        <v>12.8</v>
      </c>
      <c r="U53" s="135" t="s">
        <v>3</v>
      </c>
      <c r="V53" s="135" t="s">
        <v>3</v>
      </c>
      <c r="W53" s="135" t="s">
        <v>3</v>
      </c>
      <c r="X53" s="135" t="s">
        <v>3</v>
      </c>
      <c r="Y53" s="134">
        <f t="shared" si="4"/>
        <v>12.8</v>
      </c>
      <c r="Z53" s="142"/>
    </row>
    <row r="54" spans="1:26" s="148" customFormat="1" ht="28.5" customHeight="1">
      <c r="A54" s="141"/>
      <c r="B54" s="166"/>
      <c r="C54" s="157"/>
      <c r="D54" s="157"/>
      <c r="E54" s="135"/>
      <c r="F54" s="135"/>
      <c r="G54" s="243"/>
      <c r="H54" s="144" t="s">
        <v>319</v>
      </c>
      <c r="I54" s="162" t="s">
        <v>248</v>
      </c>
      <c r="J54" s="144" t="s">
        <v>74</v>
      </c>
      <c r="K54" s="136" t="s">
        <v>3</v>
      </c>
      <c r="L54" s="136" t="s">
        <v>3</v>
      </c>
      <c r="M54" s="136" t="s">
        <v>3</v>
      </c>
      <c r="N54" s="136" t="s">
        <v>3</v>
      </c>
      <c r="O54" s="136" t="s">
        <v>3</v>
      </c>
      <c r="P54" s="136" t="s">
        <v>3</v>
      </c>
      <c r="Q54" s="136" t="s">
        <v>3</v>
      </c>
      <c r="R54" s="136" t="s">
        <v>3</v>
      </c>
      <c r="S54" s="136" t="s">
        <v>3</v>
      </c>
      <c r="T54" s="136" t="s">
        <v>3</v>
      </c>
      <c r="U54" s="135">
        <v>19.8</v>
      </c>
      <c r="V54" s="135" t="s">
        <v>3</v>
      </c>
      <c r="W54" s="135" t="s">
        <v>3</v>
      </c>
      <c r="X54" s="135" t="s">
        <v>3</v>
      </c>
      <c r="Y54" s="134"/>
      <c r="Z54" s="142"/>
    </row>
    <row r="55" spans="1:26" s="148" customFormat="1" ht="17.45" customHeight="1">
      <c r="A55" s="155"/>
      <c r="B55" s="156" t="s">
        <v>28</v>
      </c>
      <c r="C55" s="157"/>
      <c r="D55" s="157"/>
      <c r="E55" s="135"/>
      <c r="F55" s="135"/>
      <c r="G55" s="157"/>
      <c r="H55" s="144" t="s">
        <v>3</v>
      </c>
      <c r="I55" s="144" t="s">
        <v>3</v>
      </c>
      <c r="J55" s="144" t="s">
        <v>3</v>
      </c>
      <c r="K55" s="135" t="s">
        <v>3</v>
      </c>
      <c r="L55" s="135" t="s">
        <v>3</v>
      </c>
      <c r="M55" s="144" t="s">
        <v>3</v>
      </c>
      <c r="N55" s="144" t="s">
        <v>3</v>
      </c>
      <c r="O55" s="134">
        <f>SUM(O56:O62)</f>
        <v>3794.3780000000002</v>
      </c>
      <c r="P55" s="134">
        <f>SUM(P56:P62)</f>
        <v>3073.8450000000003</v>
      </c>
      <c r="Q55" s="134">
        <f>SUM(Q56:Q63)</f>
        <v>3303.2</v>
      </c>
      <c r="R55" s="134">
        <f>SUM(R56:R63)</f>
        <v>2950</v>
      </c>
      <c r="S55" s="134">
        <f>SUM(S56:S63)</f>
        <v>3459.3</v>
      </c>
      <c r="T55" s="134">
        <f>SUM(T56:T66)</f>
        <v>5400.5</v>
      </c>
      <c r="U55" s="134">
        <f>SUM(U56:U67)</f>
        <v>5203</v>
      </c>
      <c r="V55" s="134">
        <f>SUM(V56:V67)</f>
        <v>4665.3</v>
      </c>
      <c r="W55" s="134">
        <f>SUM(W56:W67)</f>
        <v>4655.3</v>
      </c>
      <c r="X55" s="134">
        <f>SUM(X56:X67)</f>
        <v>4558.3999999999996</v>
      </c>
      <c r="Y55" s="134">
        <f t="shared" si="4"/>
        <v>41063.222999999998</v>
      </c>
      <c r="Z55" s="142"/>
    </row>
    <row r="56" spans="1:26" s="148" customFormat="1" ht="15" customHeight="1">
      <c r="A56" s="254"/>
      <c r="B56" s="244" t="s">
        <v>8</v>
      </c>
      <c r="C56" s="243" t="s">
        <v>6</v>
      </c>
      <c r="D56" s="157" t="s">
        <v>3</v>
      </c>
      <c r="E56" s="135" t="s">
        <v>3</v>
      </c>
      <c r="F56" s="135" t="s">
        <v>3</v>
      </c>
      <c r="G56" s="243" t="s">
        <v>34</v>
      </c>
      <c r="H56" s="144" t="s">
        <v>319</v>
      </c>
      <c r="I56" s="162" t="s">
        <v>206</v>
      </c>
      <c r="J56" s="144" t="s">
        <v>207</v>
      </c>
      <c r="K56" s="135" t="s">
        <v>3</v>
      </c>
      <c r="L56" s="135" t="s">
        <v>3</v>
      </c>
      <c r="M56" s="134" t="s">
        <v>3</v>
      </c>
      <c r="N56" s="134" t="s">
        <v>3</v>
      </c>
      <c r="O56" s="134">
        <v>326</v>
      </c>
      <c r="P56" s="134" t="s">
        <v>3</v>
      </c>
      <c r="Q56" s="135" t="s">
        <v>3</v>
      </c>
      <c r="R56" s="135" t="s">
        <v>3</v>
      </c>
      <c r="S56" s="135" t="s">
        <v>3</v>
      </c>
      <c r="T56" s="135" t="s">
        <v>3</v>
      </c>
      <c r="U56" s="135" t="s">
        <v>3</v>
      </c>
      <c r="V56" s="135" t="s">
        <v>3</v>
      </c>
      <c r="W56" s="135" t="s">
        <v>3</v>
      </c>
      <c r="X56" s="135" t="s">
        <v>3</v>
      </c>
      <c r="Y56" s="134">
        <f t="shared" si="4"/>
        <v>326</v>
      </c>
      <c r="Z56" s="142"/>
    </row>
    <row r="57" spans="1:26" s="148" customFormat="1" ht="15" customHeight="1">
      <c r="A57" s="254"/>
      <c r="B57" s="244"/>
      <c r="C57" s="243"/>
      <c r="D57" s="157"/>
      <c r="E57" s="135"/>
      <c r="F57" s="135"/>
      <c r="G57" s="243"/>
      <c r="H57" s="144" t="s">
        <v>319</v>
      </c>
      <c r="I57" s="162" t="s">
        <v>208</v>
      </c>
      <c r="J57" s="144" t="s">
        <v>207</v>
      </c>
      <c r="K57" s="135" t="s">
        <v>3</v>
      </c>
      <c r="L57" s="135" t="s">
        <v>3</v>
      </c>
      <c r="M57" s="134" t="s">
        <v>3</v>
      </c>
      <c r="N57" s="134" t="s">
        <v>3</v>
      </c>
      <c r="O57" s="134">
        <v>1436.1</v>
      </c>
      <c r="P57" s="134" t="s">
        <v>3</v>
      </c>
      <c r="Q57" s="135" t="s">
        <v>3</v>
      </c>
      <c r="R57" s="135" t="s">
        <v>3</v>
      </c>
      <c r="S57" s="135" t="s">
        <v>3</v>
      </c>
      <c r="T57" s="135" t="s">
        <v>3</v>
      </c>
      <c r="U57" s="135" t="s">
        <v>3</v>
      </c>
      <c r="V57" s="135" t="s">
        <v>3</v>
      </c>
      <c r="W57" s="135" t="s">
        <v>3</v>
      </c>
      <c r="X57" s="135" t="s">
        <v>3</v>
      </c>
      <c r="Y57" s="134">
        <f t="shared" si="4"/>
        <v>1436.1</v>
      </c>
      <c r="Z57" s="142"/>
    </row>
    <row r="58" spans="1:26" s="148" customFormat="1" ht="15" customHeight="1">
      <c r="A58" s="254"/>
      <c r="B58" s="244"/>
      <c r="C58" s="243"/>
      <c r="D58" s="157"/>
      <c r="E58" s="135"/>
      <c r="F58" s="135"/>
      <c r="G58" s="243"/>
      <c r="H58" s="144" t="s">
        <v>319</v>
      </c>
      <c r="I58" s="162" t="s">
        <v>208</v>
      </c>
      <c r="J58" s="144" t="s">
        <v>74</v>
      </c>
      <c r="K58" s="135" t="s">
        <v>3</v>
      </c>
      <c r="L58" s="135" t="s">
        <v>3</v>
      </c>
      <c r="M58" s="134" t="s">
        <v>3</v>
      </c>
      <c r="N58" s="134" t="s">
        <v>3</v>
      </c>
      <c r="O58" s="134">
        <v>272.89999999999998</v>
      </c>
      <c r="P58" s="134" t="s">
        <v>3</v>
      </c>
      <c r="Q58" s="135" t="s">
        <v>3</v>
      </c>
      <c r="R58" s="135" t="s">
        <v>3</v>
      </c>
      <c r="S58" s="135" t="s">
        <v>3</v>
      </c>
      <c r="T58" s="135" t="s">
        <v>3</v>
      </c>
      <c r="U58" s="135" t="s">
        <v>3</v>
      </c>
      <c r="V58" s="135" t="s">
        <v>3</v>
      </c>
      <c r="W58" s="135" t="s">
        <v>3</v>
      </c>
      <c r="X58" s="135" t="s">
        <v>3</v>
      </c>
      <c r="Y58" s="134">
        <f t="shared" si="4"/>
        <v>272.89999999999998</v>
      </c>
      <c r="Z58" s="142"/>
    </row>
    <row r="59" spans="1:26" s="148" customFormat="1" ht="15" customHeight="1">
      <c r="A59" s="254"/>
      <c r="B59" s="244"/>
      <c r="C59" s="243"/>
      <c r="D59" s="157"/>
      <c r="E59" s="135"/>
      <c r="F59" s="135"/>
      <c r="G59" s="243"/>
      <c r="H59" s="144" t="s">
        <v>319</v>
      </c>
      <c r="I59" s="162" t="s">
        <v>205</v>
      </c>
      <c r="J59" s="144" t="s">
        <v>74</v>
      </c>
      <c r="K59" s="135" t="s">
        <v>3</v>
      </c>
      <c r="L59" s="135" t="s">
        <v>3</v>
      </c>
      <c r="M59" s="134" t="s">
        <v>3</v>
      </c>
      <c r="N59" s="134" t="s">
        <v>3</v>
      </c>
      <c r="O59" s="134">
        <v>1259.8</v>
      </c>
      <c r="P59" s="134" t="s">
        <v>3</v>
      </c>
      <c r="Q59" s="135" t="s">
        <v>3</v>
      </c>
      <c r="R59" s="135" t="s">
        <v>3</v>
      </c>
      <c r="S59" s="135" t="s">
        <v>3</v>
      </c>
      <c r="T59" s="135" t="s">
        <v>3</v>
      </c>
      <c r="U59" s="135" t="s">
        <v>3</v>
      </c>
      <c r="V59" s="135" t="s">
        <v>3</v>
      </c>
      <c r="W59" s="135" t="s">
        <v>3</v>
      </c>
      <c r="X59" s="135" t="s">
        <v>3</v>
      </c>
      <c r="Y59" s="134">
        <f t="shared" si="4"/>
        <v>1259.8</v>
      </c>
      <c r="Z59" s="142"/>
    </row>
    <row r="60" spans="1:26" s="148" customFormat="1" ht="15" customHeight="1">
      <c r="A60" s="254"/>
      <c r="B60" s="244"/>
      <c r="C60" s="243"/>
      <c r="D60" s="157"/>
      <c r="E60" s="135"/>
      <c r="F60" s="135"/>
      <c r="G60" s="243"/>
      <c r="H60" s="144" t="s">
        <v>319</v>
      </c>
      <c r="I60" s="162" t="s">
        <v>248</v>
      </c>
      <c r="J60" s="144" t="s">
        <v>74</v>
      </c>
      <c r="K60" s="135" t="s">
        <v>3</v>
      </c>
      <c r="L60" s="135" t="s">
        <v>3</v>
      </c>
      <c r="M60" s="134" t="s">
        <v>3</v>
      </c>
      <c r="N60" s="134" t="s">
        <v>3</v>
      </c>
      <c r="O60" s="134" t="s">
        <v>3</v>
      </c>
      <c r="P60" s="134">
        <f>786.2+308</f>
        <v>1094.2</v>
      </c>
      <c r="Q60" s="135">
        <v>852.8</v>
      </c>
      <c r="R60" s="134">
        <v>1000</v>
      </c>
      <c r="S60" s="138">
        <v>1500</v>
      </c>
      <c r="T60" s="135" t="s">
        <v>3</v>
      </c>
      <c r="U60" s="135">
        <v>1200</v>
      </c>
      <c r="V60" s="135" t="s">
        <v>3</v>
      </c>
      <c r="W60" s="135" t="s">
        <v>3</v>
      </c>
      <c r="X60" s="135" t="s">
        <v>3</v>
      </c>
      <c r="Y60" s="134">
        <f t="shared" si="4"/>
        <v>5647</v>
      </c>
      <c r="Z60" s="142"/>
    </row>
    <row r="61" spans="1:26" s="148" customFormat="1" ht="15" customHeight="1">
      <c r="A61" s="254"/>
      <c r="B61" s="244"/>
      <c r="C61" s="243"/>
      <c r="D61" s="157"/>
      <c r="E61" s="135"/>
      <c r="F61" s="135"/>
      <c r="G61" s="243"/>
      <c r="H61" s="144" t="s">
        <v>319</v>
      </c>
      <c r="I61" s="162" t="s">
        <v>248</v>
      </c>
      <c r="J61" s="144" t="s">
        <v>80</v>
      </c>
      <c r="K61" s="144" t="s">
        <v>3</v>
      </c>
      <c r="L61" s="144" t="s">
        <v>3</v>
      </c>
      <c r="M61" s="134" t="s">
        <v>3</v>
      </c>
      <c r="N61" s="134" t="s">
        <v>3</v>
      </c>
      <c r="O61" s="136" t="s">
        <v>3</v>
      </c>
      <c r="P61" s="134">
        <v>1979.645</v>
      </c>
      <c r="Q61" s="135">
        <v>2450.4</v>
      </c>
      <c r="R61" s="134">
        <v>1950</v>
      </c>
      <c r="S61" s="135">
        <v>1959.3</v>
      </c>
      <c r="T61" s="135" t="s">
        <v>331</v>
      </c>
      <c r="U61" s="135">
        <v>3803</v>
      </c>
      <c r="V61" s="135" t="s">
        <v>3</v>
      </c>
      <c r="W61" s="135" t="s">
        <v>3</v>
      </c>
      <c r="X61" s="135" t="s">
        <v>3</v>
      </c>
      <c r="Y61" s="134">
        <f t="shared" si="4"/>
        <v>12142.344999999999</v>
      </c>
      <c r="Z61" s="142"/>
    </row>
    <row r="62" spans="1:26" s="148" customFormat="1" ht="15" customHeight="1">
      <c r="A62" s="254"/>
      <c r="B62" s="244"/>
      <c r="C62" s="243"/>
      <c r="D62" s="157"/>
      <c r="E62" s="135"/>
      <c r="F62" s="135"/>
      <c r="G62" s="243"/>
      <c r="H62" s="144" t="s">
        <v>319</v>
      </c>
      <c r="I62" s="162" t="s">
        <v>209</v>
      </c>
      <c r="J62" s="144" t="s">
        <v>74</v>
      </c>
      <c r="K62" s="135" t="s">
        <v>3</v>
      </c>
      <c r="L62" s="135" t="s">
        <v>3</v>
      </c>
      <c r="M62" s="134" t="s">
        <v>3</v>
      </c>
      <c r="N62" s="134" t="s">
        <v>3</v>
      </c>
      <c r="O62" s="134">
        <v>499.57799999999997</v>
      </c>
      <c r="P62" s="134" t="s">
        <v>3</v>
      </c>
      <c r="Q62" s="135" t="s">
        <v>3</v>
      </c>
      <c r="R62" s="135" t="s">
        <v>3</v>
      </c>
      <c r="S62" s="135" t="s">
        <v>3</v>
      </c>
      <c r="T62" s="135" t="s">
        <v>3</v>
      </c>
      <c r="U62" s="135" t="s">
        <v>3</v>
      </c>
      <c r="V62" s="135" t="s">
        <v>3</v>
      </c>
      <c r="W62" s="135" t="s">
        <v>3</v>
      </c>
      <c r="X62" s="135" t="s">
        <v>3</v>
      </c>
      <c r="Y62" s="134">
        <f t="shared" si="4"/>
        <v>499.57799999999997</v>
      </c>
      <c r="Z62" s="142"/>
    </row>
    <row r="63" spans="1:26" s="148" customFormat="1" ht="15" customHeight="1">
      <c r="A63" s="254"/>
      <c r="B63" s="244"/>
      <c r="C63" s="243"/>
      <c r="D63" s="157"/>
      <c r="E63" s="135"/>
      <c r="F63" s="135"/>
      <c r="G63" s="243"/>
      <c r="H63" s="144" t="s">
        <v>319</v>
      </c>
      <c r="I63" s="162" t="s">
        <v>248</v>
      </c>
      <c r="J63" s="144" t="s">
        <v>434</v>
      </c>
      <c r="K63" s="144" t="s">
        <v>3</v>
      </c>
      <c r="L63" s="144" t="s">
        <v>3</v>
      </c>
      <c r="M63" s="134" t="s">
        <v>3</v>
      </c>
      <c r="N63" s="134" t="s">
        <v>3</v>
      </c>
      <c r="O63" s="136" t="s">
        <v>3</v>
      </c>
      <c r="P63" s="134" t="s">
        <v>3</v>
      </c>
      <c r="Q63" s="135" t="s">
        <v>3</v>
      </c>
      <c r="R63" s="136" t="s">
        <v>331</v>
      </c>
      <c r="S63" s="135" t="s">
        <v>3</v>
      </c>
      <c r="T63" s="135" t="s">
        <v>3</v>
      </c>
      <c r="U63" s="134">
        <v>0</v>
      </c>
      <c r="V63" s="134">
        <v>4665.3</v>
      </c>
      <c r="W63" s="134">
        <v>4655.3</v>
      </c>
      <c r="X63" s="134">
        <v>4558.3999999999996</v>
      </c>
      <c r="Y63" s="134">
        <f t="shared" si="4"/>
        <v>13879</v>
      </c>
      <c r="Z63" s="142"/>
    </row>
    <row r="64" spans="1:26" s="148" customFormat="1" ht="15" customHeight="1">
      <c r="A64" s="141"/>
      <c r="B64" s="166"/>
      <c r="C64" s="157"/>
      <c r="D64" s="157"/>
      <c r="E64" s="135"/>
      <c r="F64" s="135"/>
      <c r="G64" s="243"/>
      <c r="H64" s="144" t="s">
        <v>319</v>
      </c>
      <c r="I64" s="162" t="s">
        <v>381</v>
      </c>
      <c r="J64" s="144" t="s">
        <v>80</v>
      </c>
      <c r="K64" s="144" t="s">
        <v>3</v>
      </c>
      <c r="L64" s="144" t="s">
        <v>3</v>
      </c>
      <c r="M64" s="134" t="s">
        <v>3</v>
      </c>
      <c r="N64" s="134" t="s">
        <v>3</v>
      </c>
      <c r="O64" s="136" t="s">
        <v>3</v>
      </c>
      <c r="P64" s="136" t="s">
        <v>3</v>
      </c>
      <c r="Q64" s="134" t="s">
        <v>331</v>
      </c>
      <c r="R64" s="134" t="s">
        <v>331</v>
      </c>
      <c r="S64" s="136" t="s">
        <v>3</v>
      </c>
      <c r="T64" s="138">
        <v>3700.5</v>
      </c>
      <c r="U64" s="135" t="s">
        <v>3</v>
      </c>
      <c r="V64" s="135" t="s">
        <v>3</v>
      </c>
      <c r="W64" s="135" t="s">
        <v>3</v>
      </c>
      <c r="X64" s="135" t="s">
        <v>3</v>
      </c>
      <c r="Y64" s="134">
        <f t="shared" si="4"/>
        <v>3700.5</v>
      </c>
      <c r="Z64" s="142"/>
    </row>
    <row r="65" spans="1:29" s="148" customFormat="1" ht="15" customHeight="1">
      <c r="A65" s="141"/>
      <c r="B65" s="166"/>
      <c r="C65" s="157"/>
      <c r="D65" s="157"/>
      <c r="E65" s="135"/>
      <c r="F65" s="135"/>
      <c r="G65" s="243"/>
      <c r="H65" s="144" t="s">
        <v>319</v>
      </c>
      <c r="I65" s="162" t="s">
        <v>381</v>
      </c>
      <c r="J65" s="144" t="s">
        <v>74</v>
      </c>
      <c r="K65" s="144" t="s">
        <v>3</v>
      </c>
      <c r="L65" s="144" t="s">
        <v>3</v>
      </c>
      <c r="M65" s="134" t="s">
        <v>3</v>
      </c>
      <c r="N65" s="134" t="s">
        <v>3</v>
      </c>
      <c r="O65" s="136" t="s">
        <v>3</v>
      </c>
      <c r="P65" s="136" t="s">
        <v>3</v>
      </c>
      <c r="Q65" s="134" t="s">
        <v>331</v>
      </c>
      <c r="R65" s="134" t="s">
        <v>331</v>
      </c>
      <c r="S65" s="136" t="s">
        <v>3</v>
      </c>
      <c r="T65" s="138">
        <v>1500</v>
      </c>
      <c r="U65" s="135" t="s">
        <v>3</v>
      </c>
      <c r="V65" s="135" t="s">
        <v>3</v>
      </c>
      <c r="W65" s="135" t="s">
        <v>3</v>
      </c>
      <c r="X65" s="135" t="s">
        <v>3</v>
      </c>
      <c r="Y65" s="134">
        <f t="shared" si="4"/>
        <v>1500</v>
      </c>
      <c r="Z65" s="142"/>
    </row>
    <row r="66" spans="1:29" s="148" customFormat="1" ht="60" customHeight="1">
      <c r="A66" s="141"/>
      <c r="B66" s="166"/>
      <c r="C66" s="157"/>
      <c r="D66" s="157"/>
      <c r="E66" s="135"/>
      <c r="F66" s="135"/>
      <c r="G66" s="243" t="s">
        <v>356</v>
      </c>
      <c r="H66" s="144" t="s">
        <v>319</v>
      </c>
      <c r="I66" s="162" t="s">
        <v>381</v>
      </c>
      <c r="J66" s="144" t="s">
        <v>74</v>
      </c>
      <c r="K66" s="144" t="s">
        <v>3</v>
      </c>
      <c r="L66" s="144" t="s">
        <v>3</v>
      </c>
      <c r="M66" s="134" t="s">
        <v>3</v>
      </c>
      <c r="N66" s="134" t="s">
        <v>3</v>
      </c>
      <c r="O66" s="136" t="s">
        <v>3</v>
      </c>
      <c r="P66" s="136" t="s">
        <v>3</v>
      </c>
      <c r="Q66" s="134" t="s">
        <v>331</v>
      </c>
      <c r="R66" s="134" t="s">
        <v>331</v>
      </c>
      <c r="S66" s="136" t="s">
        <v>3</v>
      </c>
      <c r="T66" s="138">
        <v>200</v>
      </c>
      <c r="U66" s="135" t="s">
        <v>3</v>
      </c>
      <c r="V66" s="135" t="s">
        <v>3</v>
      </c>
      <c r="W66" s="135" t="s">
        <v>3</v>
      </c>
      <c r="X66" s="135" t="s">
        <v>3</v>
      </c>
      <c r="Y66" s="134">
        <f t="shared" si="4"/>
        <v>200</v>
      </c>
      <c r="Z66" s="142"/>
    </row>
    <row r="67" spans="1:29" s="148" customFormat="1">
      <c r="A67" s="141"/>
      <c r="B67" s="166"/>
      <c r="C67" s="157"/>
      <c r="D67" s="157"/>
      <c r="E67" s="135"/>
      <c r="F67" s="135"/>
      <c r="G67" s="243"/>
      <c r="H67" s="144" t="s">
        <v>319</v>
      </c>
      <c r="I67" s="162" t="s">
        <v>248</v>
      </c>
      <c r="J67" s="144" t="s">
        <v>74</v>
      </c>
      <c r="K67" s="144" t="s">
        <v>3</v>
      </c>
      <c r="L67" s="144" t="s">
        <v>3</v>
      </c>
      <c r="M67" s="134" t="s">
        <v>3</v>
      </c>
      <c r="N67" s="134" t="s">
        <v>3</v>
      </c>
      <c r="O67" s="136" t="s">
        <v>3</v>
      </c>
      <c r="P67" s="136" t="s">
        <v>3</v>
      </c>
      <c r="Q67" s="134" t="s">
        <v>331</v>
      </c>
      <c r="R67" s="134" t="s">
        <v>331</v>
      </c>
      <c r="S67" s="136" t="s">
        <v>3</v>
      </c>
      <c r="T67" s="138" t="s">
        <v>3</v>
      </c>
      <c r="U67" s="135">
        <v>200</v>
      </c>
      <c r="V67" s="135" t="s">
        <v>3</v>
      </c>
      <c r="W67" s="135" t="s">
        <v>3</v>
      </c>
      <c r="X67" s="135" t="s">
        <v>3</v>
      </c>
      <c r="Y67" s="134"/>
      <c r="Z67" s="142"/>
    </row>
    <row r="68" spans="1:29" s="148" customFormat="1" ht="20.25" customHeight="1">
      <c r="A68" s="155"/>
      <c r="B68" s="161" t="s">
        <v>9</v>
      </c>
      <c r="C68" s="157" t="s">
        <v>6</v>
      </c>
      <c r="D68" s="157" t="s">
        <v>3</v>
      </c>
      <c r="E68" s="135" t="s">
        <v>3</v>
      </c>
      <c r="F68" s="135" t="s">
        <v>3</v>
      </c>
      <c r="G68" s="157"/>
      <c r="H68" s="135" t="s">
        <v>3</v>
      </c>
      <c r="I68" s="135" t="s">
        <v>3</v>
      </c>
      <c r="J68" s="135" t="s">
        <v>3</v>
      </c>
      <c r="K68" s="135" t="s">
        <v>3</v>
      </c>
      <c r="L68" s="135" t="s">
        <v>3</v>
      </c>
      <c r="M68" s="135" t="s">
        <v>3</v>
      </c>
      <c r="N68" s="135" t="s">
        <v>3</v>
      </c>
      <c r="O68" s="135" t="s">
        <v>3</v>
      </c>
      <c r="P68" s="135" t="s">
        <v>3</v>
      </c>
      <c r="Q68" s="135" t="s">
        <v>3</v>
      </c>
      <c r="R68" s="135" t="s">
        <v>3</v>
      </c>
      <c r="S68" s="135" t="s">
        <v>3</v>
      </c>
      <c r="T68" s="135" t="s">
        <v>3</v>
      </c>
      <c r="U68" s="135" t="s">
        <v>3</v>
      </c>
      <c r="V68" s="135" t="s">
        <v>3</v>
      </c>
      <c r="W68" s="135" t="s">
        <v>3</v>
      </c>
      <c r="X68" s="135" t="s">
        <v>3</v>
      </c>
      <c r="Y68" s="135" t="s">
        <v>3</v>
      </c>
      <c r="Z68" s="143"/>
    </row>
    <row r="69" spans="1:29" s="148" customFormat="1" ht="15" customHeight="1">
      <c r="A69" s="155"/>
      <c r="B69" s="161" t="s">
        <v>10</v>
      </c>
      <c r="C69" s="157" t="s">
        <v>6</v>
      </c>
      <c r="D69" s="157" t="s">
        <v>3</v>
      </c>
      <c r="E69" s="135" t="s">
        <v>3</v>
      </c>
      <c r="F69" s="135" t="s">
        <v>3</v>
      </c>
      <c r="G69" s="157"/>
      <c r="H69" s="135" t="s">
        <v>3</v>
      </c>
      <c r="I69" s="135" t="s">
        <v>3</v>
      </c>
      <c r="J69" s="135" t="s">
        <v>3</v>
      </c>
      <c r="K69" s="135" t="s">
        <v>3</v>
      </c>
      <c r="L69" s="135" t="s">
        <v>3</v>
      </c>
      <c r="M69" s="135" t="s">
        <v>3</v>
      </c>
      <c r="N69" s="135" t="s">
        <v>3</v>
      </c>
      <c r="O69" s="135" t="s">
        <v>3</v>
      </c>
      <c r="P69" s="135" t="s">
        <v>3</v>
      </c>
      <c r="Q69" s="135" t="s">
        <v>3</v>
      </c>
      <c r="R69" s="135" t="s">
        <v>3</v>
      </c>
      <c r="S69" s="135" t="s">
        <v>3</v>
      </c>
      <c r="T69" s="135" t="s">
        <v>3</v>
      </c>
      <c r="U69" s="135" t="s">
        <v>3</v>
      </c>
      <c r="V69" s="135" t="s">
        <v>3</v>
      </c>
      <c r="W69" s="135" t="s">
        <v>3</v>
      </c>
      <c r="X69" s="135" t="s">
        <v>3</v>
      </c>
      <c r="Y69" s="135" t="s">
        <v>3</v>
      </c>
      <c r="Z69" s="143"/>
    </row>
    <row r="70" spans="1:29" s="148" customFormat="1" ht="63.75" customHeight="1">
      <c r="A70" s="155"/>
      <c r="B70" s="167" t="s">
        <v>222</v>
      </c>
      <c r="C70" s="157" t="s">
        <v>68</v>
      </c>
      <c r="D70" s="157" t="s">
        <v>3</v>
      </c>
      <c r="E70" s="157" t="s">
        <v>465</v>
      </c>
      <c r="F70" s="135" t="s">
        <v>428</v>
      </c>
      <c r="G70" s="157" t="s">
        <v>34</v>
      </c>
      <c r="H70" s="144" t="s">
        <v>3</v>
      </c>
      <c r="I70" s="144" t="s">
        <v>3</v>
      </c>
      <c r="J70" s="144" t="s">
        <v>3</v>
      </c>
      <c r="K70" s="144" t="s">
        <v>238</v>
      </c>
      <c r="L70" s="144" t="s">
        <v>239</v>
      </c>
      <c r="M70" s="144" t="s">
        <v>239</v>
      </c>
      <c r="N70" s="144" t="s">
        <v>240</v>
      </c>
      <c r="O70" s="144" t="s">
        <v>241</v>
      </c>
      <c r="P70" s="168">
        <v>3.8</v>
      </c>
      <c r="Q70" s="144" t="s">
        <v>242</v>
      </c>
      <c r="R70" s="144" t="s">
        <v>243</v>
      </c>
      <c r="S70" s="144" t="s">
        <v>243</v>
      </c>
      <c r="T70" s="144" t="s">
        <v>243</v>
      </c>
      <c r="U70" s="144" t="s">
        <v>313</v>
      </c>
      <c r="V70" s="144" t="s">
        <v>314</v>
      </c>
      <c r="W70" s="144" t="s">
        <v>315</v>
      </c>
      <c r="X70" s="144" t="s">
        <v>449</v>
      </c>
      <c r="Y70" s="135" t="s">
        <v>3</v>
      </c>
      <c r="Z70" s="143"/>
      <c r="AA70" s="143"/>
      <c r="AB70" s="143"/>
    </row>
    <row r="71" spans="1:29" s="148" customFormat="1" ht="50.1" customHeight="1">
      <c r="A71" s="155" t="s">
        <v>41</v>
      </c>
      <c r="B71" s="161" t="s">
        <v>184</v>
      </c>
      <c r="C71" s="157"/>
      <c r="D71" s="157">
        <v>0.12</v>
      </c>
      <c r="E71" s="135"/>
      <c r="F71" s="135" t="s">
        <v>428</v>
      </c>
      <c r="G71" s="157"/>
      <c r="H71" s="144"/>
      <c r="I71" s="144"/>
      <c r="J71" s="144"/>
      <c r="K71" s="135"/>
      <c r="L71" s="135"/>
      <c r="M71" s="164"/>
      <c r="N71" s="164"/>
      <c r="O71" s="164"/>
      <c r="P71" s="164"/>
      <c r="Q71" s="164"/>
      <c r="R71" s="169"/>
      <c r="S71" s="169"/>
      <c r="T71" s="169"/>
      <c r="U71" s="164"/>
      <c r="V71" s="164"/>
      <c r="W71" s="164"/>
      <c r="X71" s="164"/>
      <c r="Y71" s="134"/>
      <c r="Z71" s="143"/>
    </row>
    <row r="72" spans="1:29" s="148" customFormat="1" ht="15" customHeight="1">
      <c r="A72" s="254"/>
      <c r="B72" s="243" t="s">
        <v>216</v>
      </c>
      <c r="C72" s="243" t="s">
        <v>6</v>
      </c>
      <c r="D72" s="157" t="s">
        <v>3</v>
      </c>
      <c r="E72" s="135" t="s">
        <v>3</v>
      </c>
      <c r="F72" s="135" t="s">
        <v>3</v>
      </c>
      <c r="G72" s="157"/>
      <c r="H72" s="144" t="s">
        <v>3</v>
      </c>
      <c r="I72" s="144" t="s">
        <v>3</v>
      </c>
      <c r="J72" s="144" t="s">
        <v>3</v>
      </c>
      <c r="K72" s="135" t="s">
        <v>3</v>
      </c>
      <c r="L72" s="135" t="s">
        <v>3</v>
      </c>
      <c r="M72" s="137">
        <f>M73+M74+M76</f>
        <v>177162.90000000002</v>
      </c>
      <c r="N72" s="137">
        <f>N73+N74+N76</f>
        <v>175210.9</v>
      </c>
      <c r="O72" s="137">
        <f>O73+O74+O76</f>
        <v>153889.06</v>
      </c>
      <c r="P72" s="137">
        <f>SUM(P73:P80)</f>
        <v>230705.45200000002</v>
      </c>
      <c r="Q72" s="137">
        <f>SUM(Q73:Q83)</f>
        <v>296698.96999999997</v>
      </c>
      <c r="R72" s="137">
        <f>SUM(R73:R84)</f>
        <v>308969.12999999995</v>
      </c>
      <c r="S72" s="137">
        <f>SUM(S73:S84)</f>
        <v>343120.99999999994</v>
      </c>
      <c r="T72" s="137">
        <f>SUM(T73:T86)</f>
        <v>316385.89999999997</v>
      </c>
      <c r="U72" s="137">
        <f>SUM(U73:U86)</f>
        <v>330111.27999999997</v>
      </c>
      <c r="V72" s="137">
        <f>SUM(V73:V86)</f>
        <v>300570.2</v>
      </c>
      <c r="W72" s="137">
        <f>SUM(W73:W86)</f>
        <v>230477.6</v>
      </c>
      <c r="X72" s="137">
        <f>SUM(X73:X86)</f>
        <v>279869.90000000002</v>
      </c>
      <c r="Y72" s="134">
        <f t="shared" si="4"/>
        <v>3143172.2919999999</v>
      </c>
      <c r="Z72" s="142"/>
      <c r="AA72" s="201"/>
      <c r="AB72" s="201"/>
      <c r="AC72" s="201"/>
    </row>
    <row r="73" spans="1:29" s="148" customFormat="1" ht="15" customHeight="1">
      <c r="A73" s="254"/>
      <c r="B73" s="243"/>
      <c r="C73" s="241"/>
      <c r="D73" s="157" t="s">
        <v>3</v>
      </c>
      <c r="E73" s="135" t="s">
        <v>3</v>
      </c>
      <c r="F73" s="135" t="s">
        <v>3</v>
      </c>
      <c r="G73" s="243" t="s">
        <v>34</v>
      </c>
      <c r="H73" s="144" t="s">
        <v>318</v>
      </c>
      <c r="I73" s="144" t="s">
        <v>73</v>
      </c>
      <c r="J73" s="144" t="s">
        <v>74</v>
      </c>
      <c r="K73" s="135" t="s">
        <v>3</v>
      </c>
      <c r="L73" s="135" t="s">
        <v>3</v>
      </c>
      <c r="M73" s="137">
        <v>1932.1</v>
      </c>
      <c r="N73" s="137">
        <v>0</v>
      </c>
      <c r="O73" s="137">
        <v>0</v>
      </c>
      <c r="P73" s="137">
        <v>0</v>
      </c>
      <c r="Q73" s="137">
        <v>0</v>
      </c>
      <c r="R73" s="137">
        <v>0</v>
      </c>
      <c r="S73" s="137">
        <v>0</v>
      </c>
      <c r="T73" s="137">
        <v>0</v>
      </c>
      <c r="U73" s="137" t="s">
        <v>3</v>
      </c>
      <c r="V73" s="137" t="s">
        <v>3</v>
      </c>
      <c r="W73" s="137" t="s">
        <v>3</v>
      </c>
      <c r="X73" s="137" t="s">
        <v>3</v>
      </c>
      <c r="Y73" s="134">
        <f t="shared" si="4"/>
        <v>1932.1</v>
      </c>
      <c r="Z73" s="142"/>
    </row>
    <row r="74" spans="1:29" s="148" customFormat="1" ht="15" customHeight="1">
      <c r="A74" s="254"/>
      <c r="B74" s="243"/>
      <c r="C74" s="241"/>
      <c r="D74" s="157" t="s">
        <v>3</v>
      </c>
      <c r="E74" s="135" t="s">
        <v>3</v>
      </c>
      <c r="F74" s="135" t="s">
        <v>3</v>
      </c>
      <c r="G74" s="243"/>
      <c r="H74" s="144" t="s">
        <v>319</v>
      </c>
      <c r="I74" s="162" t="s">
        <v>174</v>
      </c>
      <c r="J74" s="144" t="s">
        <v>77</v>
      </c>
      <c r="K74" s="135" t="s">
        <v>3</v>
      </c>
      <c r="L74" s="135" t="s">
        <v>3</v>
      </c>
      <c r="M74" s="137">
        <v>124695</v>
      </c>
      <c r="N74" s="137">
        <v>126548.5</v>
      </c>
      <c r="O74" s="137">
        <v>125993.9</v>
      </c>
      <c r="P74" s="137">
        <v>182654.71900000001</v>
      </c>
      <c r="Q74" s="137">
        <v>161454.65</v>
      </c>
      <c r="R74" s="137">
        <v>107169.7</v>
      </c>
      <c r="S74" s="137">
        <v>117572.9</v>
      </c>
      <c r="T74" s="137">
        <v>80763.3</v>
      </c>
      <c r="U74" s="137">
        <v>68791.5</v>
      </c>
      <c r="V74" s="137">
        <v>64637.2</v>
      </c>
      <c r="W74" s="137">
        <v>46198</v>
      </c>
      <c r="X74" s="137">
        <v>60327</v>
      </c>
      <c r="Y74" s="134">
        <f t="shared" si="4"/>
        <v>1266806.3690000002</v>
      </c>
      <c r="Z74" s="142"/>
      <c r="AA74" s="201"/>
      <c r="AB74" s="201"/>
      <c r="AC74" s="201"/>
    </row>
    <row r="75" spans="1:29" s="148" customFormat="1" ht="15" customHeight="1">
      <c r="A75" s="254"/>
      <c r="B75" s="243"/>
      <c r="C75" s="241"/>
      <c r="D75" s="157"/>
      <c r="E75" s="135"/>
      <c r="F75" s="135"/>
      <c r="G75" s="243"/>
      <c r="H75" s="144" t="s">
        <v>319</v>
      </c>
      <c r="I75" s="162" t="s">
        <v>174</v>
      </c>
      <c r="J75" s="144" t="s">
        <v>74</v>
      </c>
      <c r="K75" s="135" t="s">
        <v>3</v>
      </c>
      <c r="L75" s="135" t="s">
        <v>3</v>
      </c>
      <c r="M75" s="135" t="s">
        <v>3</v>
      </c>
      <c r="N75" s="135" t="s">
        <v>3</v>
      </c>
      <c r="O75" s="135" t="s">
        <v>3</v>
      </c>
      <c r="P75" s="137">
        <f>1937.8+1206.651</f>
        <v>3144.451</v>
      </c>
      <c r="Q75" s="137">
        <v>1548.6</v>
      </c>
      <c r="R75" s="137">
        <v>871.13</v>
      </c>
      <c r="S75" s="137" t="s">
        <v>3</v>
      </c>
      <c r="T75" s="137" t="s">
        <v>3</v>
      </c>
      <c r="U75" s="137">
        <v>500</v>
      </c>
      <c r="V75" s="137">
        <v>500</v>
      </c>
      <c r="W75" s="137">
        <v>500</v>
      </c>
      <c r="X75" s="137">
        <v>800</v>
      </c>
      <c r="Y75" s="134">
        <f t="shared" si="4"/>
        <v>7864.1809999999996</v>
      </c>
      <c r="Z75" s="142"/>
    </row>
    <row r="76" spans="1:29" s="148" customFormat="1" ht="15" customHeight="1">
      <c r="A76" s="254"/>
      <c r="B76" s="243"/>
      <c r="C76" s="241"/>
      <c r="D76" s="157" t="s">
        <v>3</v>
      </c>
      <c r="E76" s="135" t="s">
        <v>3</v>
      </c>
      <c r="F76" s="135" t="s">
        <v>3</v>
      </c>
      <c r="G76" s="243"/>
      <c r="H76" s="144" t="s">
        <v>319</v>
      </c>
      <c r="I76" s="162" t="s">
        <v>174</v>
      </c>
      <c r="J76" s="144" t="s">
        <v>84</v>
      </c>
      <c r="K76" s="135" t="s">
        <v>3</v>
      </c>
      <c r="L76" s="135" t="s">
        <v>3</v>
      </c>
      <c r="M76" s="137">
        <v>50535.8</v>
      </c>
      <c r="N76" s="137">
        <v>48662.400000000001</v>
      </c>
      <c r="O76" s="137">
        <v>27895.16</v>
      </c>
      <c r="P76" s="137">
        <v>43889.06</v>
      </c>
      <c r="Q76" s="137">
        <v>125061.11</v>
      </c>
      <c r="R76" s="137">
        <v>196784.4</v>
      </c>
      <c r="S76" s="137">
        <v>224268.79999999999</v>
      </c>
      <c r="T76" s="137">
        <v>203833.5</v>
      </c>
      <c r="U76" s="137">
        <v>198897.7</v>
      </c>
      <c r="V76" s="137">
        <v>185098.9</v>
      </c>
      <c r="W76" s="137">
        <v>143690.20000000001</v>
      </c>
      <c r="X76" s="137">
        <v>169023</v>
      </c>
      <c r="Y76" s="134">
        <f t="shared" si="4"/>
        <v>1617640.0299999998</v>
      </c>
      <c r="Z76" s="142"/>
    </row>
    <row r="77" spans="1:29" s="148" customFormat="1" ht="15" customHeight="1">
      <c r="A77" s="141"/>
      <c r="B77" s="243"/>
      <c r="C77" s="157"/>
      <c r="D77" s="157"/>
      <c r="E77" s="135"/>
      <c r="F77" s="135"/>
      <c r="G77" s="243"/>
      <c r="H77" s="144" t="s">
        <v>319</v>
      </c>
      <c r="I77" s="162" t="s">
        <v>174</v>
      </c>
      <c r="J77" s="144" t="s">
        <v>169</v>
      </c>
      <c r="K77" s="135" t="s">
        <v>3</v>
      </c>
      <c r="L77" s="135" t="s">
        <v>3</v>
      </c>
      <c r="M77" s="135" t="s">
        <v>3</v>
      </c>
      <c r="N77" s="135" t="s">
        <v>3</v>
      </c>
      <c r="O77" s="135" t="s">
        <v>3</v>
      </c>
      <c r="P77" s="135" t="s">
        <v>3</v>
      </c>
      <c r="Q77" s="137">
        <v>8147.3</v>
      </c>
      <c r="R77" s="137">
        <v>3313.6</v>
      </c>
      <c r="S77" s="137" t="s">
        <v>331</v>
      </c>
      <c r="T77" s="137">
        <v>2264.1999999999998</v>
      </c>
      <c r="U77" s="137">
        <v>22787.200000000001</v>
      </c>
      <c r="V77" s="137">
        <v>13688</v>
      </c>
      <c r="W77" s="137">
        <v>11450</v>
      </c>
      <c r="X77" s="137">
        <v>13740</v>
      </c>
      <c r="Y77" s="134">
        <f t="shared" si="4"/>
        <v>75390.3</v>
      </c>
      <c r="Z77" s="142"/>
    </row>
    <row r="78" spans="1:29" s="148" customFormat="1" ht="15" customHeight="1">
      <c r="A78" s="141"/>
      <c r="B78" s="243"/>
      <c r="C78" s="157"/>
      <c r="D78" s="157"/>
      <c r="E78" s="135"/>
      <c r="F78" s="135"/>
      <c r="G78" s="243"/>
      <c r="H78" s="144" t="s">
        <v>319</v>
      </c>
      <c r="I78" s="162" t="s">
        <v>221</v>
      </c>
      <c r="J78" s="144" t="s">
        <v>74</v>
      </c>
      <c r="K78" s="135" t="s">
        <v>3</v>
      </c>
      <c r="L78" s="135" t="s">
        <v>3</v>
      </c>
      <c r="M78" s="137" t="s">
        <v>3</v>
      </c>
      <c r="N78" s="137" t="s">
        <v>3</v>
      </c>
      <c r="O78" s="137" t="s">
        <v>3</v>
      </c>
      <c r="P78" s="137">
        <v>641.9</v>
      </c>
      <c r="Q78" s="137" t="s">
        <v>3</v>
      </c>
      <c r="R78" s="137" t="s">
        <v>3</v>
      </c>
      <c r="S78" s="137" t="s">
        <v>3</v>
      </c>
      <c r="T78" s="137" t="s">
        <v>3</v>
      </c>
      <c r="U78" s="137" t="s">
        <v>3</v>
      </c>
      <c r="V78" s="137" t="s">
        <v>3</v>
      </c>
      <c r="W78" s="137" t="s">
        <v>3</v>
      </c>
      <c r="X78" s="137" t="s">
        <v>3</v>
      </c>
      <c r="Y78" s="134">
        <f t="shared" si="4"/>
        <v>641.9</v>
      </c>
      <c r="Z78" s="142"/>
    </row>
    <row r="79" spans="1:29" s="148" customFormat="1" ht="15" customHeight="1">
      <c r="A79" s="141"/>
      <c r="B79" s="243"/>
      <c r="C79" s="157"/>
      <c r="D79" s="157"/>
      <c r="E79" s="135"/>
      <c r="F79" s="135"/>
      <c r="G79" s="243"/>
      <c r="H79" s="144" t="s">
        <v>319</v>
      </c>
      <c r="I79" s="162" t="s">
        <v>221</v>
      </c>
      <c r="J79" s="144" t="s">
        <v>181</v>
      </c>
      <c r="K79" s="135" t="s">
        <v>3</v>
      </c>
      <c r="L79" s="135" t="s">
        <v>3</v>
      </c>
      <c r="M79" s="137" t="s">
        <v>3</v>
      </c>
      <c r="N79" s="137" t="s">
        <v>3</v>
      </c>
      <c r="O79" s="137" t="s">
        <v>3</v>
      </c>
      <c r="P79" s="137">
        <v>275.10000000000002</v>
      </c>
      <c r="Q79" s="137" t="s">
        <v>3</v>
      </c>
      <c r="R79" s="137" t="s">
        <v>3</v>
      </c>
      <c r="S79" s="137" t="s">
        <v>3</v>
      </c>
      <c r="T79" s="137" t="s">
        <v>3</v>
      </c>
      <c r="U79" s="137" t="s">
        <v>3</v>
      </c>
      <c r="V79" s="137" t="s">
        <v>3</v>
      </c>
      <c r="W79" s="137" t="s">
        <v>3</v>
      </c>
      <c r="X79" s="137" t="s">
        <v>3</v>
      </c>
      <c r="Y79" s="134">
        <f t="shared" si="4"/>
        <v>275.10000000000002</v>
      </c>
      <c r="Z79" s="142"/>
    </row>
    <row r="80" spans="1:29" s="148" customFormat="1" ht="15" customHeight="1">
      <c r="A80" s="141"/>
      <c r="B80" s="243"/>
      <c r="C80" s="157"/>
      <c r="D80" s="157"/>
      <c r="E80" s="135"/>
      <c r="F80" s="135"/>
      <c r="G80" s="243"/>
      <c r="H80" s="144" t="s">
        <v>319</v>
      </c>
      <c r="I80" s="162" t="s">
        <v>231</v>
      </c>
      <c r="J80" s="144" t="s">
        <v>74</v>
      </c>
      <c r="K80" s="135" t="s">
        <v>3</v>
      </c>
      <c r="L80" s="135" t="s">
        <v>3</v>
      </c>
      <c r="M80" s="137" t="s">
        <v>3</v>
      </c>
      <c r="N80" s="137" t="s">
        <v>3</v>
      </c>
      <c r="O80" s="137" t="s">
        <v>3</v>
      </c>
      <c r="P80" s="137">
        <v>100.22199999999999</v>
      </c>
      <c r="Q80" s="137">
        <v>151.9</v>
      </c>
      <c r="R80" s="137">
        <v>494.9</v>
      </c>
      <c r="S80" s="137">
        <v>712.3</v>
      </c>
      <c r="T80" s="137">
        <v>724.3</v>
      </c>
      <c r="U80" s="137">
        <v>646.79999999999995</v>
      </c>
      <c r="V80" s="137">
        <v>486.4</v>
      </c>
      <c r="W80" s="137">
        <v>514.79999999999995</v>
      </c>
      <c r="X80" s="137">
        <v>590.1</v>
      </c>
      <c r="Y80" s="134">
        <f t="shared" si="4"/>
        <v>4421.7219999999998</v>
      </c>
      <c r="Z80" s="142"/>
    </row>
    <row r="81" spans="1:27" s="148" customFormat="1" ht="15" customHeight="1">
      <c r="A81" s="141"/>
      <c r="B81" s="243"/>
      <c r="C81" s="157"/>
      <c r="D81" s="157"/>
      <c r="E81" s="135"/>
      <c r="F81" s="135"/>
      <c r="G81" s="243"/>
      <c r="H81" s="144" t="s">
        <v>319</v>
      </c>
      <c r="I81" s="162" t="s">
        <v>375</v>
      </c>
      <c r="J81" s="144" t="s">
        <v>74</v>
      </c>
      <c r="K81" s="135"/>
      <c r="L81" s="135"/>
      <c r="M81" s="137"/>
      <c r="N81" s="137"/>
      <c r="O81" s="137"/>
      <c r="P81" s="137"/>
      <c r="Q81" s="137"/>
      <c r="R81" s="137"/>
      <c r="S81" s="137"/>
      <c r="T81" s="137">
        <v>267</v>
      </c>
      <c r="U81" s="137" t="s">
        <v>3</v>
      </c>
      <c r="V81" s="137" t="s">
        <v>3</v>
      </c>
      <c r="W81" s="137" t="s">
        <v>3</v>
      </c>
      <c r="X81" s="137" t="s">
        <v>3</v>
      </c>
      <c r="Y81" s="134">
        <f t="shared" si="4"/>
        <v>267</v>
      </c>
      <c r="Z81" s="142"/>
    </row>
    <row r="82" spans="1:27" s="148" customFormat="1" ht="15" customHeight="1">
      <c r="A82" s="141"/>
      <c r="B82" s="243"/>
      <c r="C82" s="157"/>
      <c r="D82" s="157"/>
      <c r="E82" s="135"/>
      <c r="F82" s="135"/>
      <c r="G82" s="243"/>
      <c r="H82" s="144" t="s">
        <v>319</v>
      </c>
      <c r="I82" s="162" t="s">
        <v>234</v>
      </c>
      <c r="J82" s="144" t="s">
        <v>74</v>
      </c>
      <c r="K82" s="135" t="s">
        <v>3</v>
      </c>
      <c r="L82" s="135" t="s">
        <v>3</v>
      </c>
      <c r="M82" s="137" t="s">
        <v>3</v>
      </c>
      <c r="N82" s="137" t="s">
        <v>3</v>
      </c>
      <c r="O82" s="137" t="s">
        <v>3</v>
      </c>
      <c r="P82" s="137" t="s">
        <v>3</v>
      </c>
      <c r="Q82" s="137">
        <v>234.81</v>
      </c>
      <c r="R82" s="137">
        <v>234.8</v>
      </c>
      <c r="S82" s="137">
        <v>396.9</v>
      </c>
      <c r="T82" s="137">
        <v>341.1</v>
      </c>
      <c r="U82" s="137" t="s">
        <v>3</v>
      </c>
      <c r="V82" s="137" t="s">
        <v>3</v>
      </c>
      <c r="W82" s="137" t="s">
        <v>3</v>
      </c>
      <c r="X82" s="137" t="s">
        <v>3</v>
      </c>
      <c r="Y82" s="134">
        <f t="shared" si="4"/>
        <v>1207.6100000000001</v>
      </c>
      <c r="Z82" s="142"/>
    </row>
    <row r="83" spans="1:27" s="148" customFormat="1" ht="15" customHeight="1">
      <c r="A83" s="141" t="s">
        <v>263</v>
      </c>
      <c r="B83" s="243"/>
      <c r="C83" s="157"/>
      <c r="D83" s="157"/>
      <c r="E83" s="135"/>
      <c r="F83" s="135"/>
      <c r="G83" s="243"/>
      <c r="H83" s="144" t="s">
        <v>319</v>
      </c>
      <c r="I83" s="162" t="s">
        <v>234</v>
      </c>
      <c r="J83" s="144" t="s">
        <v>80</v>
      </c>
      <c r="K83" s="135" t="s">
        <v>3</v>
      </c>
      <c r="L83" s="135" t="s">
        <v>3</v>
      </c>
      <c r="M83" s="137" t="s">
        <v>3</v>
      </c>
      <c r="N83" s="137" t="s">
        <v>3</v>
      </c>
      <c r="O83" s="137" t="s">
        <v>3</v>
      </c>
      <c r="P83" s="137" t="s">
        <v>3</v>
      </c>
      <c r="Q83" s="137">
        <v>100.6</v>
      </c>
      <c r="R83" s="137">
        <v>100.6</v>
      </c>
      <c r="S83" s="137">
        <v>170.1</v>
      </c>
      <c r="T83" s="137">
        <v>146.19999999999999</v>
      </c>
      <c r="U83" s="137">
        <v>127.3</v>
      </c>
      <c r="V83" s="137">
        <v>75.599999999999994</v>
      </c>
      <c r="W83" s="137">
        <v>142.69999999999999</v>
      </c>
      <c r="X83" s="137">
        <v>254</v>
      </c>
      <c r="Y83" s="134">
        <f t="shared" si="4"/>
        <v>1117.0999999999999</v>
      </c>
      <c r="Z83" s="142"/>
    </row>
    <row r="84" spans="1:27" s="148" customFormat="1" ht="15" customHeight="1">
      <c r="A84" s="141"/>
      <c r="B84" s="243"/>
      <c r="C84" s="157"/>
      <c r="D84" s="157"/>
      <c r="E84" s="135"/>
      <c r="F84" s="135"/>
      <c r="G84" s="243"/>
      <c r="H84" s="144" t="s">
        <v>319</v>
      </c>
      <c r="I84" s="162" t="s">
        <v>234</v>
      </c>
      <c r="J84" s="144" t="s">
        <v>92</v>
      </c>
      <c r="K84" s="135" t="s">
        <v>3</v>
      </c>
      <c r="L84" s="135" t="s">
        <v>3</v>
      </c>
      <c r="M84" s="137" t="s">
        <v>3</v>
      </c>
      <c r="N84" s="137" t="s">
        <v>3</v>
      </c>
      <c r="O84" s="137" t="s">
        <v>3</v>
      </c>
      <c r="P84" s="137" t="s">
        <v>3</v>
      </c>
      <c r="Q84" s="137" t="s">
        <v>3</v>
      </c>
      <c r="R84" s="137" t="s">
        <v>3</v>
      </c>
      <c r="S84" s="137" t="s">
        <v>3</v>
      </c>
      <c r="T84" s="137" t="s">
        <v>331</v>
      </c>
      <c r="U84" s="137" t="s">
        <v>331</v>
      </c>
      <c r="V84" s="137" t="s">
        <v>331</v>
      </c>
      <c r="W84" s="137" t="s">
        <v>331</v>
      </c>
      <c r="X84" s="137" t="s">
        <v>331</v>
      </c>
      <c r="Y84" s="137" t="s">
        <v>331</v>
      </c>
      <c r="Z84" s="142"/>
    </row>
    <row r="85" spans="1:27" s="148" customFormat="1" ht="18" customHeight="1">
      <c r="A85" s="141"/>
      <c r="B85" s="243"/>
      <c r="C85" s="243"/>
      <c r="D85" s="243"/>
      <c r="E85" s="241"/>
      <c r="F85" s="241"/>
      <c r="G85" s="243" t="s">
        <v>356</v>
      </c>
      <c r="H85" s="144" t="s">
        <v>319</v>
      </c>
      <c r="I85" s="162" t="s">
        <v>174</v>
      </c>
      <c r="J85" s="144" t="s">
        <v>77</v>
      </c>
      <c r="K85" s="135" t="s">
        <v>3</v>
      </c>
      <c r="L85" s="135" t="s">
        <v>3</v>
      </c>
      <c r="M85" s="137" t="s">
        <v>3</v>
      </c>
      <c r="N85" s="137" t="s">
        <v>3</v>
      </c>
      <c r="O85" s="137" t="s">
        <v>3</v>
      </c>
      <c r="P85" s="137" t="s">
        <v>3</v>
      </c>
      <c r="Q85" s="137" t="s">
        <v>3</v>
      </c>
      <c r="R85" s="137" t="s">
        <v>3</v>
      </c>
      <c r="S85" s="137" t="s">
        <v>3</v>
      </c>
      <c r="T85" s="137">
        <v>28046.3</v>
      </c>
      <c r="U85" s="137">
        <v>38063.800000000003</v>
      </c>
      <c r="V85" s="137">
        <v>35907.699999999997</v>
      </c>
      <c r="W85" s="137">
        <v>27648.799999999999</v>
      </c>
      <c r="X85" s="137">
        <v>34543.1</v>
      </c>
      <c r="Y85" s="134">
        <f t="shared" si="4"/>
        <v>164209.70000000001</v>
      </c>
      <c r="Z85" s="142"/>
    </row>
    <row r="86" spans="1:27" s="148" customFormat="1" ht="51" customHeight="1">
      <c r="A86" s="141"/>
      <c r="B86" s="243"/>
      <c r="C86" s="243"/>
      <c r="D86" s="243"/>
      <c r="E86" s="241"/>
      <c r="F86" s="241"/>
      <c r="G86" s="243"/>
      <c r="H86" s="144" t="s">
        <v>319</v>
      </c>
      <c r="I86" s="162" t="s">
        <v>234</v>
      </c>
      <c r="J86" s="144" t="s">
        <v>74</v>
      </c>
      <c r="K86" s="135"/>
      <c r="L86" s="135"/>
      <c r="M86" s="137"/>
      <c r="N86" s="137"/>
      <c r="O86" s="137"/>
      <c r="P86" s="137"/>
      <c r="Q86" s="137"/>
      <c r="R86" s="137"/>
      <c r="S86" s="137"/>
      <c r="T86" s="137"/>
      <c r="U86" s="137">
        <v>296.98</v>
      </c>
      <c r="V86" s="137">
        <v>176.4</v>
      </c>
      <c r="W86" s="137">
        <v>333.1</v>
      </c>
      <c r="X86" s="137">
        <v>592.70000000000005</v>
      </c>
      <c r="Y86" s="134">
        <f t="shared" si="4"/>
        <v>1399.18</v>
      </c>
      <c r="Z86" s="142"/>
    </row>
    <row r="87" spans="1:27" s="148" customFormat="1" ht="23.45" customHeight="1">
      <c r="A87" s="155"/>
      <c r="B87" s="156" t="s">
        <v>28</v>
      </c>
      <c r="C87" s="157"/>
      <c r="D87" s="157"/>
      <c r="E87" s="135"/>
      <c r="F87" s="165"/>
      <c r="G87" s="157"/>
      <c r="H87" s="144" t="s">
        <v>3</v>
      </c>
      <c r="I87" s="144" t="s">
        <v>3</v>
      </c>
      <c r="J87" s="144" t="s">
        <v>3</v>
      </c>
      <c r="K87" s="135" t="s">
        <v>3</v>
      </c>
      <c r="L87" s="135" t="s">
        <v>3</v>
      </c>
      <c r="M87" s="137" t="s">
        <v>3</v>
      </c>
      <c r="N87" s="137" t="s">
        <v>3</v>
      </c>
      <c r="O87" s="137" t="s">
        <v>3</v>
      </c>
      <c r="P87" s="134">
        <f>SUM(P88:P94)</f>
        <v>9155</v>
      </c>
      <c r="Q87" s="134">
        <f>SUM(Q88:Q94)</f>
        <v>7635.2000000000007</v>
      </c>
      <c r="R87" s="134">
        <f>SUM(R88:R94)</f>
        <v>13008.9</v>
      </c>
      <c r="S87" s="134">
        <f>SUM(S88:S94)</f>
        <v>20043</v>
      </c>
      <c r="T87" s="134">
        <f>SUM(T88:T95)</f>
        <v>23163.5</v>
      </c>
      <c r="U87" s="134">
        <f>SUM(U88:U95)</f>
        <v>10830</v>
      </c>
      <c r="V87" s="134">
        <f>SUM(V88:V95)</f>
        <v>7467</v>
      </c>
      <c r="W87" s="134">
        <f>SUM(W88:W95)</f>
        <v>10016.200000000001</v>
      </c>
      <c r="X87" s="134">
        <f>SUM(X88:X95)</f>
        <v>11626</v>
      </c>
      <c r="Y87" s="134">
        <f t="shared" ref="Y87:Y152" si="6">SUM(M87:X87)</f>
        <v>112944.8</v>
      </c>
      <c r="Z87" s="142"/>
    </row>
    <row r="88" spans="1:27" s="148" customFormat="1" ht="15.75" customHeight="1">
      <c r="A88" s="155"/>
      <c r="B88" s="165" t="s">
        <v>8</v>
      </c>
      <c r="C88" s="157" t="s">
        <v>6</v>
      </c>
      <c r="D88" s="157" t="s">
        <v>3</v>
      </c>
      <c r="E88" s="135" t="s">
        <v>3</v>
      </c>
      <c r="F88" s="135" t="s">
        <v>3</v>
      </c>
      <c r="G88" s="243" t="s">
        <v>34</v>
      </c>
      <c r="H88" s="144" t="s">
        <v>319</v>
      </c>
      <c r="I88" s="162" t="s">
        <v>221</v>
      </c>
      <c r="J88" s="144" t="s">
        <v>74</v>
      </c>
      <c r="K88" s="135" t="s">
        <v>3</v>
      </c>
      <c r="L88" s="135" t="s">
        <v>3</v>
      </c>
      <c r="M88" s="135" t="s">
        <v>3</v>
      </c>
      <c r="N88" s="135" t="s">
        <v>3</v>
      </c>
      <c r="O88" s="135" t="s">
        <v>3</v>
      </c>
      <c r="P88" s="134">
        <v>5777.1</v>
      </c>
      <c r="Q88" s="135" t="s">
        <v>3</v>
      </c>
      <c r="R88" s="134"/>
      <c r="S88" s="135" t="s">
        <v>3</v>
      </c>
      <c r="T88" s="135" t="s">
        <v>3</v>
      </c>
      <c r="U88" s="135" t="s">
        <v>3</v>
      </c>
      <c r="V88" s="135" t="s">
        <v>3</v>
      </c>
      <c r="W88" s="135" t="s">
        <v>3</v>
      </c>
      <c r="X88" s="135" t="s">
        <v>3</v>
      </c>
      <c r="Y88" s="134">
        <f t="shared" si="6"/>
        <v>5777.1</v>
      </c>
      <c r="Z88" s="142"/>
    </row>
    <row r="89" spans="1:27" s="148" customFormat="1" ht="14.45" customHeight="1">
      <c r="A89" s="155"/>
      <c r="B89" s="165"/>
      <c r="C89" s="157"/>
      <c r="D89" s="157"/>
      <c r="E89" s="135"/>
      <c r="F89" s="135"/>
      <c r="G89" s="243"/>
      <c r="H89" s="144" t="s">
        <v>319</v>
      </c>
      <c r="I89" s="162" t="s">
        <v>310</v>
      </c>
      <c r="J89" s="144" t="s">
        <v>80</v>
      </c>
      <c r="K89" s="135" t="s">
        <v>3</v>
      </c>
      <c r="L89" s="135" t="s">
        <v>3</v>
      </c>
      <c r="M89" s="135" t="s">
        <v>3</v>
      </c>
      <c r="N89" s="135" t="s">
        <v>3</v>
      </c>
      <c r="O89" s="135" t="s">
        <v>3</v>
      </c>
      <c r="P89" s="134">
        <v>2475.9</v>
      </c>
      <c r="Q89" s="135" t="s">
        <v>3</v>
      </c>
      <c r="R89" s="135" t="s">
        <v>3</v>
      </c>
      <c r="S89" s="135" t="s">
        <v>3</v>
      </c>
      <c r="T89" s="135" t="s">
        <v>3</v>
      </c>
      <c r="U89" s="135" t="s">
        <v>3</v>
      </c>
      <c r="V89" s="135" t="s">
        <v>3</v>
      </c>
      <c r="W89" s="135" t="s">
        <v>3</v>
      </c>
      <c r="X89" s="135" t="s">
        <v>3</v>
      </c>
      <c r="Y89" s="134">
        <f t="shared" si="6"/>
        <v>2475.9</v>
      </c>
      <c r="Z89" s="142"/>
    </row>
    <row r="90" spans="1:27" s="148" customFormat="1" ht="18.75" customHeight="1">
      <c r="A90" s="155"/>
      <c r="B90" s="165"/>
      <c r="C90" s="157"/>
      <c r="D90" s="157"/>
      <c r="E90" s="135"/>
      <c r="F90" s="135"/>
      <c r="G90" s="243"/>
      <c r="H90" s="144" t="s">
        <v>319</v>
      </c>
      <c r="I90" s="162" t="s">
        <v>231</v>
      </c>
      <c r="J90" s="144" t="s">
        <v>74</v>
      </c>
      <c r="K90" s="135" t="s">
        <v>3</v>
      </c>
      <c r="L90" s="135" t="s">
        <v>3</v>
      </c>
      <c r="M90" s="135" t="s">
        <v>3</v>
      </c>
      <c r="N90" s="135" t="s">
        <v>3</v>
      </c>
      <c r="O90" s="135" t="s">
        <v>3</v>
      </c>
      <c r="P90" s="134">
        <v>902</v>
      </c>
      <c r="Q90" s="134">
        <f>1880.3+500</f>
        <v>2380.3000000000002</v>
      </c>
      <c r="R90" s="134">
        <v>7754</v>
      </c>
      <c r="S90" s="138">
        <v>11160</v>
      </c>
      <c r="T90" s="138">
        <v>11347</v>
      </c>
      <c r="U90" s="134">
        <v>6540.3</v>
      </c>
      <c r="V90" s="134">
        <v>4918.3999999999996</v>
      </c>
      <c r="W90" s="134">
        <v>5205</v>
      </c>
      <c r="X90" s="134">
        <v>4774.8</v>
      </c>
      <c r="Y90" s="134">
        <f t="shared" si="6"/>
        <v>54981.80000000001</v>
      </c>
      <c r="Z90" s="142"/>
      <c r="AA90" s="201"/>
    </row>
    <row r="91" spans="1:27" s="148" customFormat="1" ht="18.75" customHeight="1">
      <c r="A91" s="155"/>
      <c r="B91" s="165"/>
      <c r="C91" s="157"/>
      <c r="D91" s="157"/>
      <c r="E91" s="135"/>
      <c r="F91" s="135"/>
      <c r="G91" s="243"/>
      <c r="H91" s="144" t="s">
        <v>319</v>
      </c>
      <c r="I91" s="162" t="s">
        <v>375</v>
      </c>
      <c r="J91" s="144" t="s">
        <v>74</v>
      </c>
      <c r="K91" s="135"/>
      <c r="L91" s="135"/>
      <c r="M91" s="135"/>
      <c r="N91" s="135"/>
      <c r="O91" s="135"/>
      <c r="P91" s="134"/>
      <c r="Q91" s="134"/>
      <c r="R91" s="134"/>
      <c r="S91" s="138"/>
      <c r="T91" s="138">
        <v>4182.5</v>
      </c>
      <c r="U91" s="137" t="s">
        <v>3</v>
      </c>
      <c r="V91" s="137" t="s">
        <v>3</v>
      </c>
      <c r="W91" s="137" t="s">
        <v>3</v>
      </c>
      <c r="X91" s="137" t="s">
        <v>3</v>
      </c>
      <c r="Y91" s="134">
        <f t="shared" si="6"/>
        <v>4182.5</v>
      </c>
      <c r="Z91" s="142"/>
      <c r="AA91" s="201"/>
    </row>
    <row r="92" spans="1:27" s="148" customFormat="1" ht="18.75" customHeight="1">
      <c r="A92" s="155"/>
      <c r="B92" s="165"/>
      <c r="C92" s="157"/>
      <c r="D92" s="157"/>
      <c r="E92" s="135"/>
      <c r="F92" s="135"/>
      <c r="G92" s="243"/>
      <c r="H92" s="144" t="s">
        <v>319</v>
      </c>
      <c r="I92" s="162" t="s">
        <v>234</v>
      </c>
      <c r="J92" s="144" t="s">
        <v>92</v>
      </c>
      <c r="K92" s="135" t="s">
        <v>3</v>
      </c>
      <c r="L92" s="135" t="s">
        <v>3</v>
      </c>
      <c r="M92" s="135" t="s">
        <v>3</v>
      </c>
      <c r="N92" s="135" t="s">
        <v>3</v>
      </c>
      <c r="O92" s="135" t="s">
        <v>3</v>
      </c>
      <c r="P92" s="135" t="s">
        <v>3</v>
      </c>
      <c r="Q92" s="135" t="s">
        <v>3</v>
      </c>
      <c r="R92" s="134"/>
      <c r="S92" s="135" t="s">
        <v>3</v>
      </c>
      <c r="T92" s="138" t="s">
        <v>3</v>
      </c>
      <c r="U92" s="138" t="s">
        <v>3</v>
      </c>
      <c r="V92" s="134" t="s">
        <v>3</v>
      </c>
      <c r="W92" s="134" t="s">
        <v>3</v>
      </c>
      <c r="X92" s="134" t="s">
        <v>3</v>
      </c>
      <c r="Y92" s="134" t="s">
        <v>3</v>
      </c>
      <c r="Z92" s="142"/>
      <c r="AA92" s="201"/>
    </row>
    <row r="93" spans="1:27" s="148" customFormat="1" ht="16.5" customHeight="1">
      <c r="A93" s="155"/>
      <c r="B93" s="165"/>
      <c r="C93" s="157"/>
      <c r="D93" s="157"/>
      <c r="E93" s="135"/>
      <c r="F93" s="135"/>
      <c r="G93" s="243"/>
      <c r="H93" s="144" t="s">
        <v>319</v>
      </c>
      <c r="I93" s="162" t="s">
        <v>234</v>
      </c>
      <c r="J93" s="144" t="s">
        <v>74</v>
      </c>
      <c r="K93" s="135" t="s">
        <v>3</v>
      </c>
      <c r="L93" s="135" t="s">
        <v>3</v>
      </c>
      <c r="M93" s="137" t="s">
        <v>3</v>
      </c>
      <c r="N93" s="137" t="s">
        <v>3</v>
      </c>
      <c r="O93" s="137" t="s">
        <v>3</v>
      </c>
      <c r="P93" s="137" t="s">
        <v>3</v>
      </c>
      <c r="Q93" s="134">
        <v>3678.4</v>
      </c>
      <c r="R93" s="134">
        <v>3678.4</v>
      </c>
      <c r="S93" s="138">
        <v>6218.1</v>
      </c>
      <c r="T93" s="138">
        <v>5343.8</v>
      </c>
      <c r="U93" s="137" t="s">
        <v>3</v>
      </c>
      <c r="V93" s="137" t="s">
        <v>3</v>
      </c>
      <c r="W93" s="137" t="s">
        <v>3</v>
      </c>
      <c r="X93" s="137" t="s">
        <v>3</v>
      </c>
      <c r="Y93" s="134">
        <f t="shared" si="6"/>
        <v>18918.7</v>
      </c>
      <c r="Z93" s="142"/>
      <c r="AA93" s="201"/>
    </row>
    <row r="94" spans="1:27" s="148" customFormat="1" ht="16.5" customHeight="1">
      <c r="A94" s="155"/>
      <c r="B94" s="165"/>
      <c r="C94" s="157"/>
      <c r="D94" s="157"/>
      <c r="E94" s="135"/>
      <c r="F94" s="135"/>
      <c r="G94" s="243"/>
      <c r="H94" s="144" t="s">
        <v>319</v>
      </c>
      <c r="I94" s="162" t="s">
        <v>234</v>
      </c>
      <c r="J94" s="144" t="s">
        <v>80</v>
      </c>
      <c r="K94" s="135" t="s">
        <v>3</v>
      </c>
      <c r="L94" s="135" t="s">
        <v>3</v>
      </c>
      <c r="M94" s="137" t="s">
        <v>3</v>
      </c>
      <c r="N94" s="137" t="s">
        <v>3</v>
      </c>
      <c r="O94" s="137" t="s">
        <v>3</v>
      </c>
      <c r="P94" s="137" t="s">
        <v>3</v>
      </c>
      <c r="Q94" s="134">
        <v>1576.5</v>
      </c>
      <c r="R94" s="134">
        <v>1576.5</v>
      </c>
      <c r="S94" s="135">
        <v>2664.9</v>
      </c>
      <c r="T94" s="135">
        <v>2290.1999999999998</v>
      </c>
      <c r="U94" s="134">
        <v>1286.9000000000001</v>
      </c>
      <c r="V94" s="134">
        <v>764.6</v>
      </c>
      <c r="W94" s="135">
        <v>1443.4</v>
      </c>
      <c r="X94" s="135">
        <v>2055.4</v>
      </c>
      <c r="Y94" s="134">
        <f t="shared" si="6"/>
        <v>13658.4</v>
      </c>
      <c r="Z94" s="142"/>
      <c r="AA94" s="201"/>
    </row>
    <row r="95" spans="1:27" s="148" customFormat="1" ht="64.5" customHeight="1">
      <c r="A95" s="155"/>
      <c r="B95" s="165"/>
      <c r="C95" s="157"/>
      <c r="D95" s="157"/>
      <c r="E95" s="135"/>
      <c r="F95" s="135"/>
      <c r="G95" s="157" t="s">
        <v>356</v>
      </c>
      <c r="H95" s="144" t="s">
        <v>319</v>
      </c>
      <c r="I95" s="162" t="s">
        <v>234</v>
      </c>
      <c r="J95" s="144" t="s">
        <v>74</v>
      </c>
      <c r="K95" s="135"/>
      <c r="L95" s="135"/>
      <c r="M95" s="137"/>
      <c r="N95" s="137"/>
      <c r="O95" s="137"/>
      <c r="P95" s="137"/>
      <c r="Q95" s="134"/>
      <c r="R95" s="134"/>
      <c r="S95" s="135"/>
      <c r="T95" s="135"/>
      <c r="U95" s="134">
        <v>3002.8</v>
      </c>
      <c r="V95" s="134">
        <v>1784</v>
      </c>
      <c r="W95" s="134">
        <v>3367.8</v>
      </c>
      <c r="X95" s="134">
        <v>4795.8</v>
      </c>
      <c r="Y95" s="134">
        <f t="shared" si="6"/>
        <v>12950.400000000001</v>
      </c>
      <c r="Z95" s="142"/>
      <c r="AA95" s="201"/>
    </row>
    <row r="96" spans="1:27" s="148" customFormat="1" ht="15" customHeight="1">
      <c r="A96" s="155"/>
      <c r="B96" s="161" t="s">
        <v>9</v>
      </c>
      <c r="C96" s="157" t="s">
        <v>6</v>
      </c>
      <c r="D96" s="157" t="s">
        <v>3</v>
      </c>
      <c r="E96" s="135" t="s">
        <v>3</v>
      </c>
      <c r="F96" s="135" t="s">
        <v>3</v>
      </c>
      <c r="G96" s="157"/>
      <c r="H96" s="135" t="s">
        <v>3</v>
      </c>
      <c r="I96" s="135" t="s">
        <v>3</v>
      </c>
      <c r="J96" s="135" t="s">
        <v>3</v>
      </c>
      <c r="K96" s="135" t="s">
        <v>3</v>
      </c>
      <c r="L96" s="135" t="s">
        <v>3</v>
      </c>
      <c r="M96" s="135" t="s">
        <v>3</v>
      </c>
      <c r="N96" s="135" t="s">
        <v>3</v>
      </c>
      <c r="O96" s="135" t="s">
        <v>3</v>
      </c>
      <c r="P96" s="134" t="s">
        <v>3</v>
      </c>
      <c r="Q96" s="134" t="s">
        <v>3</v>
      </c>
      <c r="R96" s="134" t="s">
        <v>3</v>
      </c>
      <c r="S96" s="134" t="s">
        <v>3</v>
      </c>
      <c r="T96" s="134" t="s">
        <v>3</v>
      </c>
      <c r="U96" s="134" t="s">
        <v>3</v>
      </c>
      <c r="V96" s="134" t="s">
        <v>3</v>
      </c>
      <c r="W96" s="134" t="s">
        <v>3</v>
      </c>
      <c r="X96" s="134" t="s">
        <v>3</v>
      </c>
      <c r="Y96" s="134" t="s">
        <v>3</v>
      </c>
      <c r="Z96" s="142"/>
    </row>
    <row r="97" spans="1:26" s="148" customFormat="1" ht="15" customHeight="1">
      <c r="A97" s="155"/>
      <c r="B97" s="161" t="s">
        <v>10</v>
      </c>
      <c r="C97" s="157" t="s">
        <v>6</v>
      </c>
      <c r="D97" s="157" t="s">
        <v>3</v>
      </c>
      <c r="E97" s="135" t="s">
        <v>3</v>
      </c>
      <c r="F97" s="135" t="s">
        <v>3</v>
      </c>
      <c r="G97" s="157"/>
      <c r="H97" s="135" t="s">
        <v>3</v>
      </c>
      <c r="I97" s="135" t="s">
        <v>3</v>
      </c>
      <c r="J97" s="135" t="s">
        <v>3</v>
      </c>
      <c r="K97" s="135" t="s">
        <v>3</v>
      </c>
      <c r="L97" s="135" t="s">
        <v>3</v>
      </c>
      <c r="M97" s="135" t="s">
        <v>3</v>
      </c>
      <c r="N97" s="135" t="s">
        <v>3</v>
      </c>
      <c r="O97" s="135" t="s">
        <v>3</v>
      </c>
      <c r="P97" s="134" t="s">
        <v>3</v>
      </c>
      <c r="Q97" s="134" t="s">
        <v>3</v>
      </c>
      <c r="R97" s="134" t="s">
        <v>3</v>
      </c>
      <c r="S97" s="134" t="s">
        <v>3</v>
      </c>
      <c r="T97" s="134" t="s">
        <v>3</v>
      </c>
      <c r="U97" s="134" t="s">
        <v>3</v>
      </c>
      <c r="V97" s="134" t="s">
        <v>3</v>
      </c>
      <c r="W97" s="134" t="s">
        <v>3</v>
      </c>
      <c r="X97" s="134" t="s">
        <v>3</v>
      </c>
      <c r="Y97" s="134" t="s">
        <v>3</v>
      </c>
      <c r="Z97" s="142"/>
    </row>
    <row r="98" spans="1:26" s="148" customFormat="1" ht="64.5" customHeight="1">
      <c r="A98" s="155"/>
      <c r="B98" s="167" t="s">
        <v>104</v>
      </c>
      <c r="C98" s="157" t="s">
        <v>38</v>
      </c>
      <c r="D98" s="157" t="s">
        <v>3</v>
      </c>
      <c r="E98" s="135" t="s">
        <v>39</v>
      </c>
      <c r="F98" s="135" t="s">
        <v>428</v>
      </c>
      <c r="G98" s="157"/>
      <c r="H98" s="144" t="s">
        <v>3</v>
      </c>
      <c r="I98" s="144" t="s">
        <v>3</v>
      </c>
      <c r="J98" s="144" t="s">
        <v>3</v>
      </c>
      <c r="K98" s="163">
        <v>307400</v>
      </c>
      <c r="L98" s="163">
        <v>307400</v>
      </c>
      <c r="M98" s="163">
        <v>313115</v>
      </c>
      <c r="N98" s="163">
        <v>313115</v>
      </c>
      <c r="O98" s="163">
        <v>313115</v>
      </c>
      <c r="P98" s="163">
        <v>313115</v>
      </c>
      <c r="Q98" s="163">
        <v>322000</v>
      </c>
      <c r="R98" s="163">
        <v>322000</v>
      </c>
      <c r="S98" s="163">
        <v>322000</v>
      </c>
      <c r="T98" s="163">
        <v>322000</v>
      </c>
      <c r="U98" s="163">
        <v>400000</v>
      </c>
      <c r="V98" s="163">
        <v>500000</v>
      </c>
      <c r="W98" s="163">
        <v>600000</v>
      </c>
      <c r="X98" s="163">
        <v>700000</v>
      </c>
      <c r="Y98" s="134" t="s">
        <v>3</v>
      </c>
      <c r="Z98" s="143"/>
    </row>
    <row r="99" spans="1:26" s="148" customFormat="1" ht="72.75" customHeight="1">
      <c r="A99" s="155"/>
      <c r="B99" s="167" t="s">
        <v>346</v>
      </c>
      <c r="C99" s="157" t="s">
        <v>29</v>
      </c>
      <c r="D99" s="157" t="s">
        <v>3</v>
      </c>
      <c r="E99" s="157" t="s">
        <v>466</v>
      </c>
      <c r="F99" s="135" t="s">
        <v>436</v>
      </c>
      <c r="G99" s="157"/>
      <c r="H99" s="144" t="s">
        <v>3</v>
      </c>
      <c r="I99" s="144" t="s">
        <v>3</v>
      </c>
      <c r="J99" s="144" t="s">
        <v>3</v>
      </c>
      <c r="K99" s="144" t="s">
        <v>3</v>
      </c>
      <c r="L99" s="144" t="s">
        <v>3</v>
      </c>
      <c r="M99" s="144" t="s">
        <v>3</v>
      </c>
      <c r="N99" s="144" t="s">
        <v>3</v>
      </c>
      <c r="O99" s="144" t="s">
        <v>3</v>
      </c>
      <c r="P99" s="144" t="s">
        <v>3</v>
      </c>
      <c r="Q99" s="144" t="s">
        <v>3</v>
      </c>
      <c r="R99" s="144" t="s">
        <v>3</v>
      </c>
      <c r="S99" s="136">
        <v>113</v>
      </c>
      <c r="T99" s="144" t="s">
        <v>328</v>
      </c>
      <c r="U99" s="134" t="s">
        <v>3</v>
      </c>
      <c r="V99" s="134" t="s">
        <v>3</v>
      </c>
      <c r="W99" s="134" t="s">
        <v>3</v>
      </c>
      <c r="X99" s="134" t="s">
        <v>3</v>
      </c>
      <c r="Y99" s="134" t="s">
        <v>3</v>
      </c>
      <c r="Z99" s="143"/>
    </row>
    <row r="100" spans="1:26" s="148" customFormat="1" ht="72.75" customHeight="1">
      <c r="A100" s="155"/>
      <c r="B100" s="167" t="s">
        <v>435</v>
      </c>
      <c r="C100" s="157" t="s">
        <v>29</v>
      </c>
      <c r="D100" s="157" t="s">
        <v>3</v>
      </c>
      <c r="E100" s="157" t="s">
        <v>467</v>
      </c>
      <c r="F100" s="135" t="s">
        <v>437</v>
      </c>
      <c r="G100" s="157"/>
      <c r="H100" s="144" t="s">
        <v>3</v>
      </c>
      <c r="I100" s="144" t="s">
        <v>3</v>
      </c>
      <c r="J100" s="144" t="s">
        <v>3</v>
      </c>
      <c r="K100" s="144" t="s">
        <v>3</v>
      </c>
      <c r="L100" s="144" t="s">
        <v>3</v>
      </c>
      <c r="M100" s="144" t="s">
        <v>3</v>
      </c>
      <c r="N100" s="144" t="s">
        <v>3</v>
      </c>
      <c r="O100" s="144" t="s">
        <v>3</v>
      </c>
      <c r="P100" s="144" t="s">
        <v>3</v>
      </c>
      <c r="Q100" s="144" t="s">
        <v>3</v>
      </c>
      <c r="R100" s="144" t="s">
        <v>3</v>
      </c>
      <c r="S100" s="144" t="s">
        <v>3</v>
      </c>
      <c r="T100" s="144" t="s">
        <v>3</v>
      </c>
      <c r="U100" s="144" t="s">
        <v>329</v>
      </c>
      <c r="V100" s="144" t="s">
        <v>330</v>
      </c>
      <c r="W100" s="170">
        <v>117</v>
      </c>
      <c r="X100" s="138">
        <v>117.5</v>
      </c>
      <c r="Y100" s="134" t="s">
        <v>3</v>
      </c>
      <c r="Z100" s="143"/>
    </row>
    <row r="101" spans="1:26" s="148" customFormat="1" ht="68.25" customHeight="1">
      <c r="A101" s="155"/>
      <c r="B101" s="167" t="s">
        <v>237</v>
      </c>
      <c r="C101" s="157" t="s">
        <v>29</v>
      </c>
      <c r="D101" s="157" t="s">
        <v>3</v>
      </c>
      <c r="E101" s="157" t="s">
        <v>466</v>
      </c>
      <c r="F101" s="135" t="s">
        <v>429</v>
      </c>
      <c r="G101" s="157"/>
      <c r="H101" s="144" t="s">
        <v>3</v>
      </c>
      <c r="I101" s="144" t="s">
        <v>3</v>
      </c>
      <c r="J101" s="144" t="s">
        <v>3</v>
      </c>
      <c r="K101" s="144" t="s">
        <v>3</v>
      </c>
      <c r="L101" s="144" t="s">
        <v>3</v>
      </c>
      <c r="M101" s="144" t="s">
        <v>3</v>
      </c>
      <c r="N101" s="144" t="s">
        <v>3</v>
      </c>
      <c r="O101" s="144" t="s">
        <v>3</v>
      </c>
      <c r="P101" s="144" t="s">
        <v>3</v>
      </c>
      <c r="Q101" s="144" t="s">
        <v>244</v>
      </c>
      <c r="R101" s="136">
        <v>112</v>
      </c>
      <c r="S101" s="136">
        <v>113</v>
      </c>
      <c r="T101" s="144" t="s">
        <v>328</v>
      </c>
      <c r="U101" s="144" t="s">
        <v>329</v>
      </c>
      <c r="V101" s="144" t="s">
        <v>330</v>
      </c>
      <c r="W101" s="170" t="s">
        <v>316</v>
      </c>
      <c r="X101" s="138">
        <v>117.5</v>
      </c>
      <c r="Y101" s="134" t="s">
        <v>3</v>
      </c>
      <c r="Z101" s="171"/>
    </row>
    <row r="102" spans="1:26" s="148" customFormat="1" ht="43.5" customHeight="1">
      <c r="A102" s="155" t="s">
        <v>42</v>
      </c>
      <c r="B102" s="161" t="s">
        <v>43</v>
      </c>
      <c r="C102" s="157"/>
      <c r="D102" s="157">
        <v>0.1</v>
      </c>
      <c r="E102" s="135"/>
      <c r="F102" s="135" t="s">
        <v>428</v>
      </c>
      <c r="G102" s="157"/>
      <c r="H102" s="144"/>
      <c r="I102" s="144"/>
      <c r="J102" s="144"/>
      <c r="K102" s="135"/>
      <c r="L102" s="135"/>
      <c r="M102" s="164"/>
      <c r="N102" s="164"/>
      <c r="O102" s="164"/>
      <c r="P102" s="164"/>
      <c r="Q102" s="164"/>
      <c r="R102" s="168"/>
      <c r="S102" s="168"/>
      <c r="T102" s="168"/>
      <c r="U102" s="164"/>
      <c r="V102" s="164"/>
      <c r="W102" s="164"/>
      <c r="X102" s="164"/>
      <c r="Y102" s="134"/>
      <c r="Z102" s="143"/>
    </row>
    <row r="103" spans="1:26" s="148" customFormat="1" ht="15" customHeight="1">
      <c r="A103" s="254"/>
      <c r="B103" s="244" t="s">
        <v>216</v>
      </c>
      <c r="C103" s="243" t="s">
        <v>6</v>
      </c>
      <c r="D103" s="157" t="s">
        <v>3</v>
      </c>
      <c r="E103" s="135" t="s">
        <v>3</v>
      </c>
      <c r="F103" s="135" t="s">
        <v>3</v>
      </c>
      <c r="G103" s="157"/>
      <c r="H103" s="144" t="s">
        <v>3</v>
      </c>
      <c r="I103" s="144" t="s">
        <v>3</v>
      </c>
      <c r="J103" s="144" t="s">
        <v>3</v>
      </c>
      <c r="K103" s="135" t="s">
        <v>3</v>
      </c>
      <c r="L103" s="135" t="s">
        <v>3</v>
      </c>
      <c r="M103" s="137">
        <f>M104</f>
        <v>25758.3</v>
      </c>
      <c r="N103" s="137">
        <f>N104</f>
        <v>25071.95</v>
      </c>
      <c r="O103" s="137">
        <f>O104</f>
        <v>18130.5</v>
      </c>
      <c r="P103" s="137">
        <f>P104</f>
        <v>32597.686000000002</v>
      </c>
      <c r="Q103" s="137">
        <f>Q104</f>
        <v>34423.300000000003</v>
      </c>
      <c r="R103" s="137">
        <f>SUM(R104:R107)</f>
        <v>57572.100000000006</v>
      </c>
      <c r="S103" s="137">
        <f>S104+S105+S106</f>
        <v>57656.4</v>
      </c>
      <c r="T103" s="137">
        <f>T104+T105</f>
        <v>74163.100000000006</v>
      </c>
      <c r="U103" s="137">
        <f>SUM(U104:U107)</f>
        <v>75389.7</v>
      </c>
      <c r="V103" s="137">
        <f>SUM(V104:V107)</f>
        <v>71795.199999999997</v>
      </c>
      <c r="W103" s="137">
        <f>SUM(W104:W107)</f>
        <v>58357</v>
      </c>
      <c r="X103" s="137">
        <f>SUM(X104:X107)</f>
        <v>65778</v>
      </c>
      <c r="Y103" s="134">
        <f t="shared" si="6"/>
        <v>596693.23600000003</v>
      </c>
      <c r="Z103" s="142"/>
    </row>
    <row r="104" spans="1:26" s="148" customFormat="1" ht="16.5" customHeight="1">
      <c r="A104" s="254"/>
      <c r="B104" s="257"/>
      <c r="C104" s="241"/>
      <c r="D104" s="157" t="s">
        <v>3</v>
      </c>
      <c r="E104" s="135" t="s">
        <v>3</v>
      </c>
      <c r="F104" s="135" t="s">
        <v>3</v>
      </c>
      <c r="G104" s="243" t="s">
        <v>34</v>
      </c>
      <c r="H104" s="144" t="s">
        <v>321</v>
      </c>
      <c r="I104" s="162" t="s">
        <v>175</v>
      </c>
      <c r="J104" s="144" t="s">
        <v>77</v>
      </c>
      <c r="K104" s="135" t="s">
        <v>3</v>
      </c>
      <c r="L104" s="135" t="s">
        <v>3</v>
      </c>
      <c r="M104" s="137">
        <v>25758.3</v>
      </c>
      <c r="N104" s="137">
        <v>25071.95</v>
      </c>
      <c r="O104" s="137">
        <v>18130.5</v>
      </c>
      <c r="P104" s="137">
        <v>32597.686000000002</v>
      </c>
      <c r="Q104" s="137">
        <v>34423.300000000003</v>
      </c>
      <c r="R104" s="137"/>
      <c r="S104" s="137"/>
      <c r="T104" s="137"/>
      <c r="U104" s="137"/>
      <c r="V104" s="137"/>
      <c r="W104" s="137"/>
      <c r="X104" s="137"/>
      <c r="Y104" s="134">
        <f t="shared" si="6"/>
        <v>135981.736</v>
      </c>
      <c r="Z104" s="142"/>
    </row>
    <row r="105" spans="1:26" s="148" customFormat="1" ht="15" customHeight="1">
      <c r="A105" s="141"/>
      <c r="B105" s="157"/>
      <c r="C105" s="157"/>
      <c r="D105" s="157"/>
      <c r="E105" s="135"/>
      <c r="F105" s="135"/>
      <c r="G105" s="243"/>
      <c r="H105" s="144" t="s">
        <v>321</v>
      </c>
      <c r="I105" s="162" t="s">
        <v>175</v>
      </c>
      <c r="J105" s="144" t="s">
        <v>84</v>
      </c>
      <c r="K105" s="135" t="s">
        <v>3</v>
      </c>
      <c r="L105" s="135" t="s">
        <v>3</v>
      </c>
      <c r="M105" s="135" t="s">
        <v>3</v>
      </c>
      <c r="N105" s="135" t="s">
        <v>3</v>
      </c>
      <c r="O105" s="135" t="s">
        <v>3</v>
      </c>
      <c r="P105" s="135" t="s">
        <v>3</v>
      </c>
      <c r="Q105" s="135" t="s">
        <v>3</v>
      </c>
      <c r="R105" s="137">
        <v>38099.800000000003</v>
      </c>
      <c r="S105" s="137">
        <v>57475.9</v>
      </c>
      <c r="T105" s="137">
        <v>74163.100000000006</v>
      </c>
      <c r="U105" s="137">
        <v>72406.899999999994</v>
      </c>
      <c r="V105" s="137">
        <v>69095.199999999997</v>
      </c>
      <c r="W105" s="137">
        <v>56327</v>
      </c>
      <c r="X105" s="137">
        <v>63278</v>
      </c>
      <c r="Y105" s="134">
        <f t="shared" si="6"/>
        <v>430845.9</v>
      </c>
      <c r="Z105" s="142"/>
    </row>
    <row r="106" spans="1:26" s="148" customFormat="1" ht="15" customHeight="1">
      <c r="A106" s="141"/>
      <c r="B106" s="157"/>
      <c r="C106" s="157"/>
      <c r="D106" s="157"/>
      <c r="E106" s="135"/>
      <c r="F106" s="135"/>
      <c r="G106" s="243"/>
      <c r="H106" s="144" t="s">
        <v>321</v>
      </c>
      <c r="I106" s="162" t="s">
        <v>175</v>
      </c>
      <c r="J106" s="144" t="s">
        <v>169</v>
      </c>
      <c r="K106" s="135" t="s">
        <v>3</v>
      </c>
      <c r="L106" s="135" t="s">
        <v>3</v>
      </c>
      <c r="M106" s="135" t="s">
        <v>3</v>
      </c>
      <c r="N106" s="135" t="s">
        <v>3</v>
      </c>
      <c r="O106" s="135" t="s">
        <v>3</v>
      </c>
      <c r="P106" s="135" t="s">
        <v>3</v>
      </c>
      <c r="Q106" s="135" t="s">
        <v>3</v>
      </c>
      <c r="R106" s="135" t="s">
        <v>3</v>
      </c>
      <c r="S106" s="137">
        <v>180.5</v>
      </c>
      <c r="T106" s="137"/>
      <c r="U106" s="137">
        <v>2982.8</v>
      </c>
      <c r="V106" s="137">
        <v>2700</v>
      </c>
      <c r="W106" s="137">
        <v>2030</v>
      </c>
      <c r="X106" s="137">
        <v>2500</v>
      </c>
      <c r="Y106" s="134">
        <f t="shared" si="6"/>
        <v>10393.299999999999</v>
      </c>
      <c r="Z106" s="142"/>
    </row>
    <row r="107" spans="1:26" s="148" customFormat="1" ht="15" customHeight="1">
      <c r="A107" s="141"/>
      <c r="B107" s="157"/>
      <c r="C107" s="157"/>
      <c r="D107" s="157"/>
      <c r="E107" s="135"/>
      <c r="F107" s="135"/>
      <c r="G107" s="243"/>
      <c r="H107" s="144" t="s">
        <v>332</v>
      </c>
      <c r="I107" s="162" t="s">
        <v>333</v>
      </c>
      <c r="J107" s="144" t="s">
        <v>169</v>
      </c>
      <c r="K107" s="135" t="s">
        <v>3</v>
      </c>
      <c r="L107" s="135" t="s">
        <v>3</v>
      </c>
      <c r="M107" s="135" t="s">
        <v>3</v>
      </c>
      <c r="N107" s="135" t="s">
        <v>3</v>
      </c>
      <c r="O107" s="135" t="s">
        <v>3</v>
      </c>
      <c r="P107" s="135" t="s">
        <v>3</v>
      </c>
      <c r="Q107" s="135" t="s">
        <v>3</v>
      </c>
      <c r="R107" s="137">
        <v>19472.3</v>
      </c>
      <c r="S107" s="137" t="s">
        <v>331</v>
      </c>
      <c r="T107" s="137" t="s">
        <v>331</v>
      </c>
      <c r="U107" s="137" t="s">
        <v>331</v>
      </c>
      <c r="V107" s="137" t="s">
        <v>331</v>
      </c>
      <c r="W107" s="137" t="s">
        <v>331</v>
      </c>
      <c r="X107" s="137" t="s">
        <v>331</v>
      </c>
      <c r="Y107" s="137" t="s">
        <v>331</v>
      </c>
      <c r="Z107" s="142"/>
    </row>
    <row r="108" spans="1:26" s="148" customFormat="1" ht="14.25" customHeight="1">
      <c r="A108" s="155"/>
      <c r="B108" s="156" t="s">
        <v>28</v>
      </c>
      <c r="C108" s="157"/>
      <c r="D108" s="157"/>
      <c r="E108" s="135"/>
      <c r="F108" s="135"/>
      <c r="G108" s="157"/>
      <c r="H108" s="144"/>
      <c r="I108" s="144"/>
      <c r="J108" s="144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43"/>
    </row>
    <row r="109" spans="1:26" s="148" customFormat="1" ht="15" customHeight="1">
      <c r="A109" s="155"/>
      <c r="B109" s="161" t="s">
        <v>8</v>
      </c>
      <c r="C109" s="157" t="s">
        <v>6</v>
      </c>
      <c r="D109" s="157" t="s">
        <v>3</v>
      </c>
      <c r="E109" s="135" t="s">
        <v>3</v>
      </c>
      <c r="F109" s="135" t="s">
        <v>3</v>
      </c>
      <c r="G109" s="157"/>
      <c r="H109" s="135" t="s">
        <v>3</v>
      </c>
      <c r="I109" s="135" t="s">
        <v>3</v>
      </c>
      <c r="J109" s="135" t="s">
        <v>3</v>
      </c>
      <c r="K109" s="135" t="s">
        <v>3</v>
      </c>
      <c r="L109" s="135" t="s">
        <v>3</v>
      </c>
      <c r="M109" s="135" t="s">
        <v>3</v>
      </c>
      <c r="N109" s="135" t="s">
        <v>3</v>
      </c>
      <c r="O109" s="135" t="s">
        <v>3</v>
      </c>
      <c r="P109" s="135" t="s">
        <v>3</v>
      </c>
      <c r="Q109" s="135" t="s">
        <v>3</v>
      </c>
      <c r="R109" s="135" t="s">
        <v>3</v>
      </c>
      <c r="S109" s="135" t="s">
        <v>3</v>
      </c>
      <c r="T109" s="135" t="s">
        <v>3</v>
      </c>
      <c r="U109" s="135" t="s">
        <v>3</v>
      </c>
      <c r="V109" s="135" t="s">
        <v>3</v>
      </c>
      <c r="W109" s="135" t="s">
        <v>3</v>
      </c>
      <c r="X109" s="135" t="s">
        <v>3</v>
      </c>
      <c r="Y109" s="135" t="s">
        <v>3</v>
      </c>
      <c r="Z109" s="143"/>
    </row>
    <row r="110" spans="1:26" s="148" customFormat="1" ht="15" customHeight="1">
      <c r="A110" s="155"/>
      <c r="B110" s="161" t="s">
        <v>9</v>
      </c>
      <c r="C110" s="157" t="s">
        <v>6</v>
      </c>
      <c r="D110" s="157" t="s">
        <v>3</v>
      </c>
      <c r="E110" s="135" t="s">
        <v>3</v>
      </c>
      <c r="F110" s="135" t="s">
        <v>3</v>
      </c>
      <c r="G110" s="157"/>
      <c r="H110" s="135" t="s">
        <v>3</v>
      </c>
      <c r="I110" s="135" t="s">
        <v>3</v>
      </c>
      <c r="J110" s="135" t="s">
        <v>3</v>
      </c>
      <c r="K110" s="135" t="s">
        <v>3</v>
      </c>
      <c r="L110" s="135" t="s">
        <v>3</v>
      </c>
      <c r="M110" s="135" t="s">
        <v>3</v>
      </c>
      <c r="N110" s="135" t="s">
        <v>3</v>
      </c>
      <c r="O110" s="135" t="s">
        <v>3</v>
      </c>
      <c r="P110" s="135" t="s">
        <v>3</v>
      </c>
      <c r="Q110" s="135" t="s">
        <v>3</v>
      </c>
      <c r="R110" s="135" t="s">
        <v>3</v>
      </c>
      <c r="S110" s="135" t="s">
        <v>3</v>
      </c>
      <c r="T110" s="135" t="s">
        <v>3</v>
      </c>
      <c r="U110" s="135" t="s">
        <v>3</v>
      </c>
      <c r="V110" s="135" t="s">
        <v>3</v>
      </c>
      <c r="W110" s="135" t="s">
        <v>3</v>
      </c>
      <c r="X110" s="135" t="s">
        <v>3</v>
      </c>
      <c r="Y110" s="135" t="s">
        <v>3</v>
      </c>
      <c r="Z110" s="143"/>
    </row>
    <row r="111" spans="1:26" s="148" customFormat="1" ht="15" customHeight="1">
      <c r="A111" s="155"/>
      <c r="B111" s="161" t="s">
        <v>10</v>
      </c>
      <c r="C111" s="157" t="s">
        <v>6</v>
      </c>
      <c r="D111" s="157" t="s">
        <v>3</v>
      </c>
      <c r="E111" s="135" t="s">
        <v>3</v>
      </c>
      <c r="F111" s="135" t="s">
        <v>3</v>
      </c>
      <c r="G111" s="157"/>
      <c r="H111" s="135" t="s">
        <v>3</v>
      </c>
      <c r="I111" s="135" t="s">
        <v>3</v>
      </c>
      <c r="J111" s="135" t="s">
        <v>3</v>
      </c>
      <c r="K111" s="135" t="s">
        <v>3</v>
      </c>
      <c r="L111" s="135" t="s">
        <v>3</v>
      </c>
      <c r="M111" s="135" t="s">
        <v>3</v>
      </c>
      <c r="N111" s="135" t="s">
        <v>3</v>
      </c>
      <c r="O111" s="135" t="s">
        <v>3</v>
      </c>
      <c r="P111" s="135" t="s">
        <v>3</v>
      </c>
      <c r="Q111" s="135" t="s">
        <v>3</v>
      </c>
      <c r="R111" s="135" t="s">
        <v>3</v>
      </c>
      <c r="S111" s="135" t="s">
        <v>3</v>
      </c>
      <c r="T111" s="135" t="s">
        <v>3</v>
      </c>
      <c r="U111" s="135" t="s">
        <v>3</v>
      </c>
      <c r="V111" s="135" t="s">
        <v>3</v>
      </c>
      <c r="W111" s="135" t="s">
        <v>3</v>
      </c>
      <c r="X111" s="135" t="s">
        <v>3</v>
      </c>
      <c r="Y111" s="135" t="s">
        <v>3</v>
      </c>
      <c r="Z111" s="143"/>
    </row>
    <row r="112" spans="1:26" s="148" customFormat="1" ht="32.1" customHeight="1">
      <c r="A112" s="155"/>
      <c r="B112" s="167" t="s">
        <v>44</v>
      </c>
      <c r="C112" s="157" t="s">
        <v>186</v>
      </c>
      <c r="D112" s="157"/>
      <c r="E112" s="135" t="s">
        <v>39</v>
      </c>
      <c r="F112" s="135" t="s">
        <v>428</v>
      </c>
      <c r="G112" s="157"/>
      <c r="H112" s="144" t="s">
        <v>3</v>
      </c>
      <c r="I112" s="144" t="s">
        <v>3</v>
      </c>
      <c r="J112" s="144" t="s">
        <v>3</v>
      </c>
      <c r="K112" s="135" t="s">
        <v>3</v>
      </c>
      <c r="L112" s="135" t="s">
        <v>3</v>
      </c>
      <c r="M112" s="164">
        <v>150</v>
      </c>
      <c r="N112" s="164">
        <v>150</v>
      </c>
      <c r="O112" s="164">
        <v>160</v>
      </c>
      <c r="P112" s="164">
        <v>160</v>
      </c>
      <c r="Q112" s="164">
        <v>215</v>
      </c>
      <c r="R112" s="164">
        <v>215</v>
      </c>
      <c r="S112" s="164">
        <v>215</v>
      </c>
      <c r="T112" s="164">
        <v>220</v>
      </c>
      <c r="U112" s="164">
        <v>238</v>
      </c>
      <c r="V112" s="164">
        <v>248</v>
      </c>
      <c r="W112" s="164">
        <v>258</v>
      </c>
      <c r="X112" s="164">
        <v>268</v>
      </c>
      <c r="Y112" s="135" t="s">
        <v>3</v>
      </c>
      <c r="Z112" s="143"/>
    </row>
    <row r="113" spans="1:29" s="148" customFormat="1" ht="17.25" customHeight="1">
      <c r="A113" s="155"/>
      <c r="B113" s="167" t="s">
        <v>170</v>
      </c>
      <c r="C113" s="157" t="s">
        <v>171</v>
      </c>
      <c r="D113" s="157"/>
      <c r="E113" s="135" t="s">
        <v>39</v>
      </c>
      <c r="F113" s="135" t="s">
        <v>428</v>
      </c>
      <c r="G113" s="157"/>
      <c r="H113" s="144" t="s">
        <v>3</v>
      </c>
      <c r="I113" s="144" t="s">
        <v>3</v>
      </c>
      <c r="J113" s="144" t="s">
        <v>3</v>
      </c>
      <c r="K113" s="135" t="s">
        <v>3</v>
      </c>
      <c r="L113" s="135" t="s">
        <v>3</v>
      </c>
      <c r="M113" s="164">
        <v>7500</v>
      </c>
      <c r="N113" s="164">
        <v>7500</v>
      </c>
      <c r="O113" s="164">
        <v>7500</v>
      </c>
      <c r="P113" s="164">
        <v>7500</v>
      </c>
      <c r="Q113" s="164">
        <v>12000</v>
      </c>
      <c r="R113" s="164">
        <v>12000</v>
      </c>
      <c r="S113" s="164">
        <v>12000</v>
      </c>
      <c r="T113" s="164">
        <v>13000</v>
      </c>
      <c r="U113" s="164">
        <v>13500</v>
      </c>
      <c r="V113" s="164">
        <v>15000</v>
      </c>
      <c r="W113" s="164">
        <v>16500</v>
      </c>
      <c r="X113" s="164">
        <v>18000</v>
      </c>
      <c r="Y113" s="135" t="s">
        <v>3</v>
      </c>
      <c r="Z113" s="143"/>
    </row>
    <row r="114" spans="1:29" s="148" customFormat="1" ht="83.25" customHeight="1">
      <c r="A114" s="155"/>
      <c r="B114" s="166" t="s">
        <v>382</v>
      </c>
      <c r="C114" s="157" t="s">
        <v>29</v>
      </c>
      <c r="D114" s="157" t="s">
        <v>3</v>
      </c>
      <c r="E114" s="157" t="s">
        <v>468</v>
      </c>
      <c r="F114" s="135" t="s">
        <v>440</v>
      </c>
      <c r="G114" s="157"/>
      <c r="H114" s="144" t="s">
        <v>3</v>
      </c>
      <c r="I114" s="144" t="s">
        <v>3</v>
      </c>
      <c r="J114" s="144" t="s">
        <v>3</v>
      </c>
      <c r="K114" s="135" t="s">
        <v>3</v>
      </c>
      <c r="L114" s="135" t="s">
        <v>3</v>
      </c>
      <c r="M114" s="135" t="s">
        <v>3</v>
      </c>
      <c r="N114" s="135" t="s">
        <v>3</v>
      </c>
      <c r="O114" s="135" t="s">
        <v>3</v>
      </c>
      <c r="P114" s="135" t="s">
        <v>3</v>
      </c>
      <c r="Q114" s="135" t="s">
        <v>3</v>
      </c>
      <c r="R114" s="135" t="s">
        <v>3</v>
      </c>
      <c r="S114" s="135" t="s">
        <v>3</v>
      </c>
      <c r="T114" s="164">
        <v>10</v>
      </c>
      <c r="U114" s="164">
        <v>18</v>
      </c>
      <c r="V114" s="164">
        <v>20</v>
      </c>
      <c r="W114" s="164">
        <v>24</v>
      </c>
      <c r="X114" s="164">
        <v>28</v>
      </c>
      <c r="Y114" s="135" t="s">
        <v>3</v>
      </c>
      <c r="Z114" s="143"/>
    </row>
    <row r="115" spans="1:29" s="148" customFormat="1" ht="30" customHeight="1">
      <c r="A115" s="155" t="s">
        <v>45</v>
      </c>
      <c r="B115" s="167" t="s">
        <v>48</v>
      </c>
      <c r="C115" s="157"/>
      <c r="D115" s="157">
        <v>0.1</v>
      </c>
      <c r="E115" s="135"/>
      <c r="F115" s="135" t="s">
        <v>428</v>
      </c>
      <c r="G115" s="157"/>
      <c r="H115" s="144"/>
      <c r="I115" s="144"/>
      <c r="J115" s="144"/>
      <c r="K115" s="135"/>
      <c r="L115" s="135"/>
      <c r="M115" s="164"/>
      <c r="N115" s="164"/>
      <c r="O115" s="164"/>
      <c r="P115" s="168"/>
      <c r="Q115" s="168"/>
      <c r="R115" s="168"/>
      <c r="S115" s="168"/>
      <c r="T115" s="168"/>
      <c r="U115" s="168"/>
      <c r="V115" s="168"/>
      <c r="W115" s="168"/>
      <c r="X115" s="168"/>
      <c r="Y115" s="134"/>
      <c r="Z115" s="143"/>
    </row>
    <row r="116" spans="1:29" s="148" customFormat="1" ht="15" customHeight="1">
      <c r="A116" s="254"/>
      <c r="B116" s="243" t="s">
        <v>216</v>
      </c>
      <c r="C116" s="243" t="s">
        <v>6</v>
      </c>
      <c r="D116" s="157" t="s">
        <v>3</v>
      </c>
      <c r="E116" s="135" t="s">
        <v>3</v>
      </c>
      <c r="F116" s="135" t="s">
        <v>3</v>
      </c>
      <c r="G116" s="157"/>
      <c r="H116" s="144" t="s">
        <v>3</v>
      </c>
      <c r="I116" s="144" t="s">
        <v>3</v>
      </c>
      <c r="J116" s="144" t="s">
        <v>3</v>
      </c>
      <c r="K116" s="135" t="s">
        <v>3</v>
      </c>
      <c r="L116" s="135" t="s">
        <v>3</v>
      </c>
      <c r="M116" s="137">
        <f>SUM(M117:M126)</f>
        <v>101661.40000000001</v>
      </c>
      <c r="N116" s="137">
        <f>SUM(N117:N126)</f>
        <v>98259</v>
      </c>
      <c r="O116" s="137">
        <f>SUM(O117:O123)</f>
        <v>95231.5</v>
      </c>
      <c r="P116" s="137">
        <f>SUM(P117:P123)</f>
        <v>103928.073</v>
      </c>
      <c r="Q116" s="137">
        <f>SUM(Q117:Q123)</f>
        <v>124050.9</v>
      </c>
      <c r="R116" s="137">
        <f>SUM(R117:R123)</f>
        <v>131979</v>
      </c>
      <c r="S116" s="137">
        <f>SUM(S117:S123)</f>
        <v>147328.70000000001</v>
      </c>
      <c r="T116" s="137">
        <f>SUM(T117:T124)</f>
        <v>150052.6</v>
      </c>
      <c r="U116" s="137">
        <f>SUM(U117:U125)</f>
        <v>170213.8</v>
      </c>
      <c r="V116" s="137">
        <f>SUM(V117:V125)</f>
        <v>179591.1</v>
      </c>
      <c r="W116" s="137">
        <f>SUM(W117:W125)</f>
        <v>139638.97999999998</v>
      </c>
      <c r="X116" s="137">
        <f>SUM(X117:X125)</f>
        <v>180387</v>
      </c>
      <c r="Y116" s="134">
        <f t="shared" si="6"/>
        <v>1622322.0530000001</v>
      </c>
      <c r="Z116" s="142"/>
      <c r="AA116" s="201"/>
      <c r="AB116" s="201"/>
      <c r="AC116" s="201"/>
    </row>
    <row r="117" spans="1:29" s="148" customFormat="1" ht="15" customHeight="1">
      <c r="A117" s="254"/>
      <c r="B117" s="243"/>
      <c r="C117" s="241"/>
      <c r="D117" s="157" t="s">
        <v>3</v>
      </c>
      <c r="E117" s="135" t="s">
        <v>3</v>
      </c>
      <c r="F117" s="135" t="s">
        <v>3</v>
      </c>
      <c r="G117" s="243" t="s">
        <v>34</v>
      </c>
      <c r="H117" s="144" t="s">
        <v>318</v>
      </c>
      <c r="I117" s="144" t="s">
        <v>73</v>
      </c>
      <c r="J117" s="144" t="s">
        <v>74</v>
      </c>
      <c r="K117" s="135" t="s">
        <v>3</v>
      </c>
      <c r="L117" s="135" t="s">
        <v>3</v>
      </c>
      <c r="M117" s="137">
        <v>670</v>
      </c>
      <c r="N117" s="137" t="s">
        <v>3</v>
      </c>
      <c r="O117" s="137" t="s">
        <v>3</v>
      </c>
      <c r="P117" s="137" t="s">
        <v>3</v>
      </c>
      <c r="Q117" s="137" t="s">
        <v>3</v>
      </c>
      <c r="R117" s="137" t="s">
        <v>3</v>
      </c>
      <c r="S117" s="137" t="s">
        <v>3</v>
      </c>
      <c r="T117" s="137"/>
      <c r="U117" s="137"/>
      <c r="V117" s="137"/>
      <c r="W117" s="137"/>
      <c r="X117" s="137"/>
      <c r="Y117" s="134">
        <f t="shared" si="6"/>
        <v>670</v>
      </c>
      <c r="Z117" s="142"/>
    </row>
    <row r="118" spans="1:29" s="148" customFormat="1" ht="15" customHeight="1">
      <c r="A118" s="254"/>
      <c r="B118" s="243"/>
      <c r="C118" s="241"/>
      <c r="D118" s="157" t="s">
        <v>3</v>
      </c>
      <c r="E118" s="135" t="s">
        <v>3</v>
      </c>
      <c r="F118" s="135" t="s">
        <v>3</v>
      </c>
      <c r="G118" s="243"/>
      <c r="H118" s="144" t="s">
        <v>322</v>
      </c>
      <c r="I118" s="162" t="s">
        <v>176</v>
      </c>
      <c r="J118" s="144" t="s">
        <v>77</v>
      </c>
      <c r="K118" s="135" t="s">
        <v>3</v>
      </c>
      <c r="L118" s="135" t="s">
        <v>3</v>
      </c>
      <c r="M118" s="137">
        <v>99007.3</v>
      </c>
      <c r="N118" s="137">
        <v>90970.7</v>
      </c>
      <c r="O118" s="137">
        <v>85329</v>
      </c>
      <c r="P118" s="137">
        <v>94747.8</v>
      </c>
      <c r="Q118" s="137">
        <v>115035.3</v>
      </c>
      <c r="R118" s="137">
        <v>123556.2</v>
      </c>
      <c r="S118" s="137">
        <v>128452.3</v>
      </c>
      <c r="T118" s="137">
        <v>143360.1</v>
      </c>
      <c r="U118" s="137">
        <v>152063.70000000001</v>
      </c>
      <c r="V118" s="137">
        <v>159686.20000000001</v>
      </c>
      <c r="W118" s="137">
        <v>124378.98</v>
      </c>
      <c r="X118" s="137">
        <v>161627</v>
      </c>
      <c r="Y118" s="134">
        <f t="shared" si="6"/>
        <v>1478214.5799999998</v>
      </c>
      <c r="Z118" s="142"/>
    </row>
    <row r="119" spans="1:29" s="148" customFormat="1" ht="15" customHeight="1">
      <c r="A119" s="141"/>
      <c r="B119" s="243"/>
      <c r="C119" s="157"/>
      <c r="D119" s="157"/>
      <c r="E119" s="135"/>
      <c r="F119" s="135"/>
      <c r="G119" s="243"/>
      <c r="H119" s="144" t="s">
        <v>322</v>
      </c>
      <c r="I119" s="162" t="s">
        <v>176</v>
      </c>
      <c r="J119" s="144" t="s">
        <v>74</v>
      </c>
      <c r="K119" s="135" t="s">
        <v>3</v>
      </c>
      <c r="L119" s="135" t="s">
        <v>3</v>
      </c>
      <c r="M119" s="134">
        <v>1984.1</v>
      </c>
      <c r="N119" s="134">
        <v>7288.3</v>
      </c>
      <c r="O119" s="134">
        <v>8902.5</v>
      </c>
      <c r="P119" s="134">
        <f>2031.8+5676.3+608.473+863.7</f>
        <v>9180.273000000001</v>
      </c>
      <c r="Q119" s="134">
        <v>9006.4</v>
      </c>
      <c r="R119" s="134">
        <v>8422.7999999999993</v>
      </c>
      <c r="S119" s="134">
        <v>10894.3</v>
      </c>
      <c r="T119" s="134">
        <v>6499.8</v>
      </c>
      <c r="U119" s="134">
        <v>13595.8</v>
      </c>
      <c r="V119" s="134">
        <v>19458</v>
      </c>
      <c r="W119" s="134">
        <v>14910</v>
      </c>
      <c r="X119" s="134">
        <v>18335</v>
      </c>
      <c r="Y119" s="134">
        <f t="shared" si="6"/>
        <v>128477.27300000002</v>
      </c>
      <c r="Z119" s="142"/>
    </row>
    <row r="120" spans="1:29" s="148" customFormat="1" ht="15" customHeight="1">
      <c r="A120" s="141"/>
      <c r="B120" s="243"/>
      <c r="C120" s="157"/>
      <c r="D120" s="157"/>
      <c r="E120" s="135"/>
      <c r="F120" s="135"/>
      <c r="G120" s="243"/>
      <c r="H120" s="144" t="s">
        <v>323</v>
      </c>
      <c r="I120" s="162" t="s">
        <v>211</v>
      </c>
      <c r="J120" s="144" t="s">
        <v>80</v>
      </c>
      <c r="K120" s="135" t="s">
        <v>3</v>
      </c>
      <c r="L120" s="135" t="s">
        <v>3</v>
      </c>
      <c r="M120" s="134" t="s">
        <v>3</v>
      </c>
      <c r="N120" s="134" t="s">
        <v>3</v>
      </c>
      <c r="O120" s="134">
        <v>1000</v>
      </c>
      <c r="P120" s="134" t="s">
        <v>3</v>
      </c>
      <c r="Q120" s="134" t="s">
        <v>3</v>
      </c>
      <c r="R120" s="134" t="s">
        <v>3</v>
      </c>
      <c r="S120" s="134" t="s">
        <v>3</v>
      </c>
      <c r="T120" s="134" t="s">
        <v>3</v>
      </c>
      <c r="U120" s="134" t="s">
        <v>3</v>
      </c>
      <c r="V120" s="134" t="s">
        <v>3</v>
      </c>
      <c r="W120" s="134" t="s">
        <v>3</v>
      </c>
      <c r="X120" s="134" t="s">
        <v>3</v>
      </c>
      <c r="Y120" s="134">
        <f t="shared" si="6"/>
        <v>1000</v>
      </c>
      <c r="Z120" s="142"/>
    </row>
    <row r="121" spans="1:29" s="148" customFormat="1" ht="15" customHeight="1">
      <c r="A121" s="141"/>
      <c r="B121" s="243"/>
      <c r="C121" s="157"/>
      <c r="D121" s="157"/>
      <c r="E121" s="135"/>
      <c r="F121" s="135"/>
      <c r="G121" s="243"/>
      <c r="H121" s="144" t="s">
        <v>324</v>
      </c>
      <c r="I121" s="162" t="s">
        <v>233</v>
      </c>
      <c r="J121" s="144" t="s">
        <v>92</v>
      </c>
      <c r="K121" s="135" t="s">
        <v>3</v>
      </c>
      <c r="L121" s="135" t="s">
        <v>3</v>
      </c>
      <c r="M121" s="134" t="s">
        <v>3</v>
      </c>
      <c r="N121" s="134" t="s">
        <v>3</v>
      </c>
      <c r="O121" s="134" t="s">
        <v>3</v>
      </c>
      <c r="P121" s="134" t="s">
        <v>3</v>
      </c>
      <c r="Q121" s="134" t="s">
        <v>3</v>
      </c>
      <c r="R121" s="134" t="s">
        <v>3</v>
      </c>
      <c r="S121" s="134" t="s">
        <v>3</v>
      </c>
      <c r="T121" s="134" t="s">
        <v>3</v>
      </c>
      <c r="U121" s="134" t="s">
        <v>3</v>
      </c>
      <c r="V121" s="134" t="s">
        <v>3</v>
      </c>
      <c r="W121" s="134" t="s">
        <v>3</v>
      </c>
      <c r="X121" s="134" t="s">
        <v>3</v>
      </c>
      <c r="Y121" s="134">
        <f t="shared" si="6"/>
        <v>0</v>
      </c>
      <c r="Z121" s="142"/>
    </row>
    <row r="122" spans="1:29" s="148" customFormat="1" ht="15" customHeight="1">
      <c r="A122" s="141"/>
      <c r="B122" s="243"/>
      <c r="C122" s="157"/>
      <c r="D122" s="157"/>
      <c r="E122" s="135"/>
      <c r="F122" s="135"/>
      <c r="G122" s="243"/>
      <c r="H122" s="144" t="s">
        <v>324</v>
      </c>
      <c r="I122" s="162" t="s">
        <v>233</v>
      </c>
      <c r="J122" s="144" t="s">
        <v>80</v>
      </c>
      <c r="K122" s="135" t="s">
        <v>3</v>
      </c>
      <c r="L122" s="135" t="s">
        <v>3</v>
      </c>
      <c r="M122" s="134" t="s">
        <v>3</v>
      </c>
      <c r="N122" s="134" t="s">
        <v>3</v>
      </c>
      <c r="O122" s="134" t="s">
        <v>3</v>
      </c>
      <c r="P122" s="134" t="s">
        <v>3</v>
      </c>
      <c r="Q122" s="134">
        <v>9.1999999999999993</v>
      </c>
      <c r="R122" s="134" t="s">
        <v>3</v>
      </c>
      <c r="S122" s="134" t="s">
        <v>3</v>
      </c>
      <c r="T122" s="134" t="s">
        <v>3</v>
      </c>
      <c r="U122" s="134" t="s">
        <v>3</v>
      </c>
      <c r="V122" s="134" t="s">
        <v>3</v>
      </c>
      <c r="W122" s="134" t="s">
        <v>3</v>
      </c>
      <c r="X122" s="134" t="s">
        <v>3</v>
      </c>
      <c r="Y122" s="134">
        <f t="shared" si="6"/>
        <v>9.1999999999999993</v>
      </c>
      <c r="Z122" s="142"/>
    </row>
    <row r="123" spans="1:29" s="148" customFormat="1" ht="15" customHeight="1">
      <c r="A123" s="141"/>
      <c r="B123" s="243"/>
      <c r="C123" s="157"/>
      <c r="D123" s="157"/>
      <c r="E123" s="135"/>
      <c r="F123" s="135"/>
      <c r="G123" s="243"/>
      <c r="H123" s="144" t="s">
        <v>324</v>
      </c>
      <c r="I123" s="162" t="s">
        <v>348</v>
      </c>
      <c r="J123" s="144" t="s">
        <v>80</v>
      </c>
      <c r="K123" s="135" t="s">
        <v>3</v>
      </c>
      <c r="L123" s="135" t="s">
        <v>3</v>
      </c>
      <c r="M123" s="134" t="s">
        <v>3</v>
      </c>
      <c r="N123" s="134" t="s">
        <v>3</v>
      </c>
      <c r="O123" s="134" t="s">
        <v>3</v>
      </c>
      <c r="P123" s="134" t="s">
        <v>3</v>
      </c>
      <c r="Q123" s="134" t="s">
        <v>3</v>
      </c>
      <c r="R123" s="134" t="s">
        <v>3</v>
      </c>
      <c r="S123" s="134">
        <f t="shared" ref="S123:X123" si="7">S141</f>
        <v>7982.1</v>
      </c>
      <c r="T123" s="134" t="str">
        <f t="shared" si="7"/>
        <v>Х</v>
      </c>
      <c r="U123" s="134" t="str">
        <f t="shared" si="7"/>
        <v>Х</v>
      </c>
      <c r="V123" s="134" t="str">
        <f t="shared" si="7"/>
        <v>Х</v>
      </c>
      <c r="W123" s="134" t="str">
        <f t="shared" si="7"/>
        <v>Х</v>
      </c>
      <c r="X123" s="134" t="str">
        <f t="shared" si="7"/>
        <v>Х</v>
      </c>
      <c r="Y123" s="134">
        <f t="shared" si="6"/>
        <v>7982.1</v>
      </c>
      <c r="Z123" s="142"/>
    </row>
    <row r="124" spans="1:29" s="148" customFormat="1" ht="15" customHeight="1">
      <c r="A124" s="141"/>
      <c r="B124" s="243"/>
      <c r="C124" s="157"/>
      <c r="D124" s="157"/>
      <c r="E124" s="135"/>
      <c r="F124" s="135"/>
      <c r="G124" s="243"/>
      <c r="H124" s="162" t="s">
        <v>322</v>
      </c>
      <c r="I124" s="162" t="s">
        <v>374</v>
      </c>
      <c r="J124" s="162">
        <v>612</v>
      </c>
      <c r="K124" s="135" t="s">
        <v>3</v>
      </c>
      <c r="L124" s="135" t="s">
        <v>3</v>
      </c>
      <c r="M124" s="134" t="s">
        <v>3</v>
      </c>
      <c r="N124" s="134" t="s">
        <v>3</v>
      </c>
      <c r="O124" s="134" t="s">
        <v>3</v>
      </c>
      <c r="P124" s="134" t="s">
        <v>3</v>
      </c>
      <c r="Q124" s="134" t="s">
        <v>3</v>
      </c>
      <c r="R124" s="134" t="s">
        <v>3</v>
      </c>
      <c r="S124" s="134" t="s">
        <v>3</v>
      </c>
      <c r="T124" s="134">
        <f>T156</f>
        <v>192.7</v>
      </c>
      <c r="U124" s="134">
        <f>U156</f>
        <v>576.4</v>
      </c>
      <c r="V124" s="134">
        <f>V156</f>
        <v>446.9</v>
      </c>
      <c r="W124" s="134">
        <f>W156</f>
        <v>350</v>
      </c>
      <c r="X124" s="134">
        <f>X156</f>
        <v>425</v>
      </c>
      <c r="Y124" s="134">
        <f t="shared" si="6"/>
        <v>1991</v>
      </c>
      <c r="Z124" s="142"/>
    </row>
    <row r="125" spans="1:29" s="148" customFormat="1" ht="15" customHeight="1">
      <c r="A125" s="141"/>
      <c r="B125" s="243"/>
      <c r="C125" s="157"/>
      <c r="D125" s="157"/>
      <c r="E125" s="135"/>
      <c r="F125" s="135"/>
      <c r="G125" s="243"/>
      <c r="H125" s="162" t="s">
        <v>322</v>
      </c>
      <c r="I125" s="144" t="s">
        <v>399</v>
      </c>
      <c r="J125" s="162">
        <v>612</v>
      </c>
      <c r="K125" s="135" t="s">
        <v>3</v>
      </c>
      <c r="L125" s="135" t="s">
        <v>3</v>
      </c>
      <c r="M125" s="134" t="s">
        <v>3</v>
      </c>
      <c r="N125" s="134" t="s">
        <v>3</v>
      </c>
      <c r="O125" s="134" t="s">
        <v>3</v>
      </c>
      <c r="P125" s="134" t="s">
        <v>3</v>
      </c>
      <c r="Q125" s="134" t="s">
        <v>3</v>
      </c>
      <c r="R125" s="134" t="s">
        <v>3</v>
      </c>
      <c r="S125" s="134" t="s">
        <v>3</v>
      </c>
      <c r="T125" s="134" t="s">
        <v>3</v>
      </c>
      <c r="U125" s="134">
        <v>3977.9</v>
      </c>
      <c r="V125" s="134">
        <v>0</v>
      </c>
      <c r="W125" s="134">
        <v>0</v>
      </c>
      <c r="X125" s="134">
        <v>0</v>
      </c>
      <c r="Y125" s="134">
        <f t="shared" si="6"/>
        <v>3977.9</v>
      </c>
      <c r="Z125" s="142"/>
    </row>
    <row r="126" spans="1:29" s="148" customFormat="1" ht="18" customHeight="1">
      <c r="A126" s="155"/>
      <c r="B126" s="156" t="s">
        <v>28</v>
      </c>
      <c r="C126" s="157"/>
      <c r="D126" s="157"/>
      <c r="E126" s="135"/>
      <c r="F126" s="135"/>
      <c r="G126" s="157"/>
      <c r="H126" s="144" t="s">
        <v>3</v>
      </c>
      <c r="I126" s="144" t="s">
        <v>3</v>
      </c>
      <c r="J126" s="144" t="s">
        <v>3</v>
      </c>
      <c r="K126" s="135" t="s">
        <v>3</v>
      </c>
      <c r="L126" s="135" t="s">
        <v>3</v>
      </c>
      <c r="M126" s="134" t="s">
        <v>3</v>
      </c>
      <c r="N126" s="134" t="s">
        <v>3</v>
      </c>
      <c r="O126" s="134">
        <f>SUM(O127:O129)</f>
        <v>3901.96</v>
      </c>
      <c r="P126" s="134">
        <f>SUM(P127:P129)</f>
        <v>0</v>
      </c>
      <c r="Q126" s="134">
        <f>SUM(Q127:Q129)</f>
        <v>144</v>
      </c>
      <c r="R126" s="134">
        <f>SUM(R127:R129)</f>
        <v>0</v>
      </c>
      <c r="S126" s="134">
        <f>SUM(S127:S129)</f>
        <v>125052.7</v>
      </c>
      <c r="T126" s="134">
        <f>SUM(T127:T130)</f>
        <v>1445.2</v>
      </c>
      <c r="U126" s="134">
        <f>SUM(U127:U132)</f>
        <v>44539.799999999996</v>
      </c>
      <c r="V126" s="134">
        <f>SUM(V127:V132)</f>
        <v>6500</v>
      </c>
      <c r="W126" s="134">
        <f>SUM(W127:W132)</f>
        <v>6600</v>
      </c>
      <c r="X126" s="134">
        <f>SUM(X127:X132)</f>
        <v>6700</v>
      </c>
      <c r="Y126" s="134">
        <f t="shared" si="6"/>
        <v>194883.66</v>
      </c>
      <c r="Z126" s="142"/>
    </row>
    <row r="127" spans="1:29" s="148" customFormat="1" ht="15" customHeight="1">
      <c r="A127" s="155"/>
      <c r="B127" s="258" t="s">
        <v>8</v>
      </c>
      <c r="C127" s="157" t="s">
        <v>6</v>
      </c>
      <c r="D127" s="157" t="s">
        <v>3</v>
      </c>
      <c r="E127" s="135" t="s">
        <v>3</v>
      </c>
      <c r="F127" s="135" t="s">
        <v>3</v>
      </c>
      <c r="G127" s="243" t="s">
        <v>34</v>
      </c>
      <c r="H127" s="144" t="s">
        <v>323</v>
      </c>
      <c r="I127" s="162" t="s">
        <v>210</v>
      </c>
      <c r="J127" s="144" t="s">
        <v>80</v>
      </c>
      <c r="K127" s="135" t="s">
        <v>3</v>
      </c>
      <c r="L127" s="135" t="s">
        <v>3</v>
      </c>
      <c r="M127" s="134" t="s">
        <v>3</v>
      </c>
      <c r="N127" s="134" t="s">
        <v>3</v>
      </c>
      <c r="O127" s="134">
        <v>3901.96</v>
      </c>
      <c r="P127" s="134" t="s">
        <v>3</v>
      </c>
      <c r="Q127" s="134" t="s">
        <v>3</v>
      </c>
      <c r="R127" s="134" t="s">
        <v>3</v>
      </c>
      <c r="S127" s="134" t="s">
        <v>3</v>
      </c>
      <c r="T127" s="134" t="s">
        <v>3</v>
      </c>
      <c r="U127" s="134" t="s">
        <v>3</v>
      </c>
      <c r="V127" s="134" t="s">
        <v>3</v>
      </c>
      <c r="W127" s="134" t="s">
        <v>3</v>
      </c>
      <c r="X127" s="134" t="s">
        <v>3</v>
      </c>
      <c r="Y127" s="134">
        <f t="shared" si="6"/>
        <v>3901.96</v>
      </c>
      <c r="Z127" s="142"/>
    </row>
    <row r="128" spans="1:29" s="148" customFormat="1" ht="15" customHeight="1">
      <c r="A128" s="155"/>
      <c r="B128" s="258"/>
      <c r="C128" s="157"/>
      <c r="D128" s="157"/>
      <c r="E128" s="135"/>
      <c r="F128" s="135"/>
      <c r="G128" s="243"/>
      <c r="H128" s="144" t="s">
        <v>324</v>
      </c>
      <c r="I128" s="162" t="s">
        <v>348</v>
      </c>
      <c r="J128" s="144" t="s">
        <v>80</v>
      </c>
      <c r="K128" s="135" t="s">
        <v>3</v>
      </c>
      <c r="L128" s="135" t="s">
        <v>3</v>
      </c>
      <c r="M128" s="134" t="s">
        <v>3</v>
      </c>
      <c r="N128" s="134" t="s">
        <v>3</v>
      </c>
      <c r="O128" s="135" t="s">
        <v>3</v>
      </c>
      <c r="P128" s="134" t="s">
        <v>3</v>
      </c>
      <c r="Q128" s="134" t="s">
        <v>3</v>
      </c>
      <c r="R128" s="134" t="s">
        <v>3</v>
      </c>
      <c r="S128" s="134">
        <f t="shared" ref="S128:X128" si="8">S143</f>
        <v>125052.7</v>
      </c>
      <c r="T128" s="134" t="str">
        <f t="shared" si="8"/>
        <v>Х</v>
      </c>
      <c r="U128" s="134" t="str">
        <f t="shared" si="8"/>
        <v>Х</v>
      </c>
      <c r="V128" s="134" t="str">
        <f t="shared" si="8"/>
        <v>Х</v>
      </c>
      <c r="W128" s="134" t="str">
        <f t="shared" si="8"/>
        <v>Х</v>
      </c>
      <c r="X128" s="134" t="str">
        <f t="shared" si="8"/>
        <v>Х</v>
      </c>
      <c r="Y128" s="134">
        <f t="shared" si="6"/>
        <v>125052.7</v>
      </c>
      <c r="Z128" s="142"/>
    </row>
    <row r="129" spans="1:27" s="148" customFormat="1" ht="16.5" customHeight="1">
      <c r="A129" s="155"/>
      <c r="B129" s="258"/>
      <c r="C129" s="157"/>
      <c r="D129" s="157"/>
      <c r="E129" s="135"/>
      <c r="F129" s="135"/>
      <c r="G129" s="243"/>
      <c r="H129" s="144" t="s">
        <v>324</v>
      </c>
      <c r="I129" s="162" t="s">
        <v>233</v>
      </c>
      <c r="J129" s="144" t="s">
        <v>80</v>
      </c>
      <c r="K129" s="135" t="s">
        <v>3</v>
      </c>
      <c r="L129" s="135" t="s">
        <v>3</v>
      </c>
      <c r="M129" s="134" t="s">
        <v>3</v>
      </c>
      <c r="N129" s="134" t="s">
        <v>3</v>
      </c>
      <c r="O129" s="135" t="s">
        <v>3</v>
      </c>
      <c r="P129" s="134" t="s">
        <v>3</v>
      </c>
      <c r="Q129" s="134">
        <v>144</v>
      </c>
      <c r="R129" s="134" t="s">
        <v>3</v>
      </c>
      <c r="S129" s="135" t="s">
        <v>3</v>
      </c>
      <c r="T129" s="135" t="s">
        <v>3</v>
      </c>
      <c r="U129" s="135" t="s">
        <v>3</v>
      </c>
      <c r="V129" s="135" t="s">
        <v>3</v>
      </c>
      <c r="W129" s="135" t="s">
        <v>3</v>
      </c>
      <c r="X129" s="135" t="s">
        <v>3</v>
      </c>
      <c r="Y129" s="134">
        <f t="shared" si="6"/>
        <v>144</v>
      </c>
      <c r="Z129" s="142"/>
    </row>
    <row r="130" spans="1:27" s="148" customFormat="1" ht="15.75" customHeight="1">
      <c r="A130" s="155"/>
      <c r="B130" s="258"/>
      <c r="C130" s="157"/>
      <c r="D130" s="157"/>
      <c r="E130" s="135"/>
      <c r="F130" s="135"/>
      <c r="G130" s="243"/>
      <c r="H130" s="144" t="s">
        <v>322</v>
      </c>
      <c r="I130" s="144" t="s">
        <v>372</v>
      </c>
      <c r="J130" s="144">
        <v>612</v>
      </c>
      <c r="K130" s="135" t="s">
        <v>3</v>
      </c>
      <c r="L130" s="135" t="s">
        <v>3</v>
      </c>
      <c r="M130" s="134" t="s">
        <v>3</v>
      </c>
      <c r="N130" s="134" t="s">
        <v>3</v>
      </c>
      <c r="O130" s="134" t="s">
        <v>3</v>
      </c>
      <c r="P130" s="134" t="s">
        <v>3</v>
      </c>
      <c r="Q130" s="134" t="s">
        <v>3</v>
      </c>
      <c r="R130" s="134" t="s">
        <v>3</v>
      </c>
      <c r="S130" s="134" t="s">
        <v>3</v>
      </c>
      <c r="T130" s="136">
        <f>T150+T158</f>
        <v>1445.2</v>
      </c>
      <c r="U130" s="136">
        <f>U150+U158</f>
        <v>0</v>
      </c>
      <c r="V130" s="136">
        <f>V150+V158</f>
        <v>0</v>
      </c>
      <c r="W130" s="136">
        <f>W150+W158</f>
        <v>0</v>
      </c>
      <c r="X130" s="136">
        <f>X150+X158</f>
        <v>0</v>
      </c>
      <c r="Y130" s="134">
        <f t="shared" si="6"/>
        <v>1445.2</v>
      </c>
      <c r="Z130" s="142"/>
    </row>
    <row r="131" spans="1:27" s="148" customFormat="1" ht="15.75" customHeight="1">
      <c r="A131" s="155"/>
      <c r="B131" s="258"/>
      <c r="C131" s="157"/>
      <c r="D131" s="157"/>
      <c r="E131" s="135"/>
      <c r="F131" s="135"/>
      <c r="G131" s="243"/>
      <c r="H131" s="144" t="s">
        <v>322</v>
      </c>
      <c r="I131" s="144" t="s">
        <v>398</v>
      </c>
      <c r="J131" s="144">
        <v>612</v>
      </c>
      <c r="K131" s="135" t="s">
        <v>3</v>
      </c>
      <c r="L131" s="135" t="s">
        <v>3</v>
      </c>
      <c r="M131" s="134" t="s">
        <v>3</v>
      </c>
      <c r="N131" s="134" t="s">
        <v>3</v>
      </c>
      <c r="O131" s="134" t="s">
        <v>3</v>
      </c>
      <c r="P131" s="134" t="s">
        <v>3</v>
      </c>
      <c r="Q131" s="134" t="s">
        <v>3</v>
      </c>
      <c r="R131" s="134" t="s">
        <v>3</v>
      </c>
      <c r="S131" s="134" t="s">
        <v>3</v>
      </c>
      <c r="T131" s="136">
        <f>T152+T159</f>
        <v>0</v>
      </c>
      <c r="U131" s="136">
        <f>U149</f>
        <v>4319.1000000000004</v>
      </c>
      <c r="V131" s="136">
        <f>V149</f>
        <v>6500</v>
      </c>
      <c r="W131" s="136">
        <f>W149</f>
        <v>6600</v>
      </c>
      <c r="X131" s="136">
        <f>X149</f>
        <v>6700</v>
      </c>
      <c r="Y131" s="134">
        <f t="shared" si="6"/>
        <v>24119.1</v>
      </c>
      <c r="Z131" s="142"/>
    </row>
    <row r="132" spans="1:27" s="148" customFormat="1" ht="15.75" customHeight="1">
      <c r="A132" s="155"/>
      <c r="B132" s="258"/>
      <c r="C132" s="157"/>
      <c r="D132" s="157"/>
      <c r="E132" s="135"/>
      <c r="F132" s="135"/>
      <c r="G132" s="243"/>
      <c r="H132" s="144" t="s">
        <v>322</v>
      </c>
      <c r="I132" s="144" t="s">
        <v>399</v>
      </c>
      <c r="J132" s="144">
        <v>612</v>
      </c>
      <c r="K132" s="135" t="s">
        <v>3</v>
      </c>
      <c r="L132" s="135" t="s">
        <v>3</v>
      </c>
      <c r="M132" s="134" t="s">
        <v>3</v>
      </c>
      <c r="N132" s="134" t="s">
        <v>3</v>
      </c>
      <c r="O132" s="134" t="s">
        <v>3</v>
      </c>
      <c r="P132" s="134" t="s">
        <v>3</v>
      </c>
      <c r="Q132" s="134" t="s">
        <v>3</v>
      </c>
      <c r="R132" s="134" t="s">
        <v>3</v>
      </c>
      <c r="S132" s="134" t="s">
        <v>3</v>
      </c>
      <c r="T132" s="135" t="s">
        <v>3</v>
      </c>
      <c r="U132" s="134">
        <v>40220.699999999997</v>
      </c>
      <c r="V132" s="135" t="s">
        <v>3</v>
      </c>
      <c r="W132" s="135" t="s">
        <v>3</v>
      </c>
      <c r="X132" s="135" t="s">
        <v>3</v>
      </c>
      <c r="Y132" s="134">
        <f t="shared" si="6"/>
        <v>40220.699999999997</v>
      </c>
      <c r="Z132" s="142"/>
    </row>
    <row r="133" spans="1:27" s="148" customFormat="1" ht="15" customHeight="1">
      <c r="A133" s="155"/>
      <c r="B133" s="161" t="s">
        <v>9</v>
      </c>
      <c r="C133" s="157" t="s">
        <v>6</v>
      </c>
      <c r="D133" s="157" t="s">
        <v>3</v>
      </c>
      <c r="E133" s="135" t="s">
        <v>3</v>
      </c>
      <c r="F133" s="135" t="s">
        <v>3</v>
      </c>
      <c r="G133" s="157"/>
      <c r="H133" s="135" t="s">
        <v>3</v>
      </c>
      <c r="I133" s="135" t="s">
        <v>3</v>
      </c>
      <c r="J133" s="135" t="s">
        <v>3</v>
      </c>
      <c r="K133" s="135" t="s">
        <v>3</v>
      </c>
      <c r="L133" s="135" t="s">
        <v>3</v>
      </c>
      <c r="M133" s="135" t="s">
        <v>3</v>
      </c>
      <c r="N133" s="135" t="s">
        <v>3</v>
      </c>
      <c r="O133" s="135" t="s">
        <v>3</v>
      </c>
      <c r="P133" s="135" t="s">
        <v>3</v>
      </c>
      <c r="Q133" s="135" t="s">
        <v>3</v>
      </c>
      <c r="R133" s="135" t="s">
        <v>3</v>
      </c>
      <c r="S133" s="135" t="s">
        <v>3</v>
      </c>
      <c r="T133" s="135" t="s">
        <v>3</v>
      </c>
      <c r="U133" s="135" t="s">
        <v>3</v>
      </c>
      <c r="V133" s="135" t="s">
        <v>3</v>
      </c>
      <c r="W133" s="135" t="s">
        <v>3</v>
      </c>
      <c r="X133" s="135" t="s">
        <v>3</v>
      </c>
      <c r="Y133" s="135" t="s">
        <v>3</v>
      </c>
      <c r="Z133" s="143"/>
    </row>
    <row r="134" spans="1:27" s="148" customFormat="1" ht="15" customHeight="1">
      <c r="A134" s="155"/>
      <c r="B134" s="161" t="s">
        <v>10</v>
      </c>
      <c r="C134" s="157" t="s">
        <v>6</v>
      </c>
      <c r="D134" s="157" t="s">
        <v>3</v>
      </c>
      <c r="E134" s="135" t="s">
        <v>3</v>
      </c>
      <c r="F134" s="135" t="s">
        <v>3</v>
      </c>
      <c r="G134" s="157"/>
      <c r="H134" s="135" t="s">
        <v>3</v>
      </c>
      <c r="I134" s="135" t="s">
        <v>3</v>
      </c>
      <c r="J134" s="135" t="s">
        <v>3</v>
      </c>
      <c r="K134" s="135" t="s">
        <v>3</v>
      </c>
      <c r="L134" s="135" t="s">
        <v>3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4"/>
      <c r="Z134" s="143"/>
    </row>
    <row r="135" spans="1:27" s="148" customFormat="1" ht="61.5" customHeight="1">
      <c r="A135" s="161"/>
      <c r="B135" s="167" t="s">
        <v>147</v>
      </c>
      <c r="C135" s="157" t="s">
        <v>38</v>
      </c>
      <c r="D135" s="157" t="s">
        <v>3</v>
      </c>
      <c r="E135" s="135" t="s">
        <v>39</v>
      </c>
      <c r="F135" s="135" t="s">
        <v>428</v>
      </c>
      <c r="G135" s="157"/>
      <c r="H135" s="144" t="s">
        <v>3</v>
      </c>
      <c r="I135" s="144" t="s">
        <v>3</v>
      </c>
      <c r="J135" s="144" t="s">
        <v>3</v>
      </c>
      <c r="K135" s="135">
        <v>509</v>
      </c>
      <c r="L135" s="135">
        <v>509</v>
      </c>
      <c r="M135" s="135">
        <v>509</v>
      </c>
      <c r="N135" s="135">
        <v>509</v>
      </c>
      <c r="O135" s="135">
        <v>509</v>
      </c>
      <c r="P135" s="135">
        <v>509</v>
      </c>
      <c r="Q135" s="135">
        <v>836</v>
      </c>
      <c r="R135" s="135">
        <v>836</v>
      </c>
      <c r="S135" s="135">
        <v>836</v>
      </c>
      <c r="T135" s="135">
        <v>836</v>
      </c>
      <c r="U135" s="135">
        <v>848</v>
      </c>
      <c r="V135" s="135">
        <v>856</v>
      </c>
      <c r="W135" s="135">
        <v>858</v>
      </c>
      <c r="X135" s="135">
        <v>862</v>
      </c>
      <c r="Y135" s="135" t="s">
        <v>3</v>
      </c>
      <c r="Z135" s="143"/>
    </row>
    <row r="136" spans="1:27" s="148" customFormat="1" ht="111" customHeight="1">
      <c r="A136" s="155"/>
      <c r="B136" s="167" t="s">
        <v>262</v>
      </c>
      <c r="C136" s="157" t="s">
        <v>29</v>
      </c>
      <c r="D136" s="157" t="s">
        <v>3</v>
      </c>
      <c r="E136" s="157" t="s">
        <v>453</v>
      </c>
      <c r="F136" s="135" t="s">
        <v>428</v>
      </c>
      <c r="G136" s="157"/>
      <c r="H136" s="144" t="s">
        <v>3</v>
      </c>
      <c r="I136" s="144" t="s">
        <v>3</v>
      </c>
      <c r="J136" s="144" t="s">
        <v>3</v>
      </c>
      <c r="K136" s="135">
        <v>45</v>
      </c>
      <c r="L136" s="135">
        <v>47</v>
      </c>
      <c r="M136" s="135">
        <v>48</v>
      </c>
      <c r="N136" s="135">
        <v>49</v>
      </c>
      <c r="O136" s="135">
        <v>50</v>
      </c>
      <c r="P136" s="135">
        <v>53</v>
      </c>
      <c r="Q136" s="135">
        <v>55</v>
      </c>
      <c r="R136" s="135">
        <v>55</v>
      </c>
      <c r="S136" s="135">
        <v>55</v>
      </c>
      <c r="T136" s="135">
        <v>55</v>
      </c>
      <c r="U136" s="135">
        <v>58</v>
      </c>
      <c r="V136" s="135">
        <v>60</v>
      </c>
      <c r="W136" s="135">
        <v>62</v>
      </c>
      <c r="X136" s="135">
        <v>64</v>
      </c>
      <c r="Y136" s="135" t="s">
        <v>3</v>
      </c>
      <c r="Z136" s="143"/>
    </row>
    <row r="137" spans="1:27" s="148" customFormat="1" ht="84" customHeight="1">
      <c r="A137" s="155"/>
      <c r="B137" s="165" t="s">
        <v>130</v>
      </c>
      <c r="C137" s="157" t="s">
        <v>29</v>
      </c>
      <c r="D137" s="157" t="s">
        <v>3</v>
      </c>
      <c r="E137" s="157" t="s">
        <v>454</v>
      </c>
      <c r="F137" s="135" t="s">
        <v>438</v>
      </c>
      <c r="G137" s="157"/>
      <c r="H137" s="144" t="s">
        <v>3</v>
      </c>
      <c r="I137" s="144" t="s">
        <v>3</v>
      </c>
      <c r="J137" s="144" t="s">
        <v>3</v>
      </c>
      <c r="K137" s="135">
        <v>8</v>
      </c>
      <c r="L137" s="135">
        <v>8.1999999999999993</v>
      </c>
      <c r="M137" s="135">
        <v>8.5</v>
      </c>
      <c r="N137" s="135">
        <v>8.6999999999999993</v>
      </c>
      <c r="O137" s="135">
        <v>9</v>
      </c>
      <c r="P137" s="135">
        <v>9.5</v>
      </c>
      <c r="Q137" s="135">
        <v>10</v>
      </c>
      <c r="R137" s="135">
        <v>10</v>
      </c>
      <c r="S137" s="135">
        <v>10</v>
      </c>
      <c r="T137" s="135">
        <v>11</v>
      </c>
      <c r="U137" s="135" t="s">
        <v>3</v>
      </c>
      <c r="V137" s="135" t="s">
        <v>3</v>
      </c>
      <c r="W137" s="135" t="s">
        <v>3</v>
      </c>
      <c r="X137" s="135" t="s">
        <v>3</v>
      </c>
      <c r="Y137" s="135" t="s">
        <v>3</v>
      </c>
      <c r="Z137" s="143"/>
    </row>
    <row r="138" spans="1:27" s="148" customFormat="1" ht="84" customHeight="1">
      <c r="A138" s="155"/>
      <c r="B138" s="165" t="s">
        <v>439</v>
      </c>
      <c r="C138" s="157" t="s">
        <v>29</v>
      </c>
      <c r="D138" s="157" t="s">
        <v>3</v>
      </c>
      <c r="E138" s="157" t="s">
        <v>455</v>
      </c>
      <c r="F138" s="135" t="s">
        <v>433</v>
      </c>
      <c r="G138" s="157"/>
      <c r="H138" s="144" t="s">
        <v>3</v>
      </c>
      <c r="I138" s="144" t="s">
        <v>3</v>
      </c>
      <c r="J138" s="144" t="s">
        <v>3</v>
      </c>
      <c r="K138" s="144" t="s">
        <v>3</v>
      </c>
      <c r="L138" s="144" t="s">
        <v>3</v>
      </c>
      <c r="M138" s="144" t="s">
        <v>3</v>
      </c>
      <c r="N138" s="144" t="s">
        <v>3</v>
      </c>
      <c r="O138" s="144" t="s">
        <v>3</v>
      </c>
      <c r="P138" s="144" t="s">
        <v>3</v>
      </c>
      <c r="Q138" s="144" t="s">
        <v>3</v>
      </c>
      <c r="R138" s="144" t="s">
        <v>3</v>
      </c>
      <c r="S138" s="144" t="s">
        <v>3</v>
      </c>
      <c r="T138" s="144" t="s">
        <v>3</v>
      </c>
      <c r="U138" s="135">
        <v>9.5</v>
      </c>
      <c r="V138" s="135">
        <v>9.6</v>
      </c>
      <c r="W138" s="135">
        <v>9.6999999999999993</v>
      </c>
      <c r="X138" s="135">
        <v>9.6999999999999993</v>
      </c>
      <c r="Y138" s="135" t="s">
        <v>3</v>
      </c>
      <c r="Z138" s="143"/>
    </row>
    <row r="139" spans="1:27" s="148" customFormat="1" ht="44.25" customHeight="1">
      <c r="A139" s="172" t="s">
        <v>347</v>
      </c>
      <c r="B139" s="156" t="s">
        <v>473</v>
      </c>
      <c r="C139" s="157"/>
      <c r="D139" s="165"/>
      <c r="E139" s="135"/>
      <c r="F139" s="155"/>
      <c r="G139" s="173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39"/>
      <c r="S139" s="139"/>
      <c r="T139" s="139"/>
      <c r="U139" s="155"/>
      <c r="V139" s="155"/>
      <c r="W139" s="155"/>
      <c r="X139" s="155"/>
      <c r="Y139" s="134"/>
    </row>
    <row r="140" spans="1:27" s="148" customFormat="1" ht="15" customHeight="1">
      <c r="A140" s="254"/>
      <c r="B140" s="244" t="s">
        <v>216</v>
      </c>
      <c r="C140" s="157" t="s">
        <v>309</v>
      </c>
      <c r="D140" s="157" t="s">
        <v>3</v>
      </c>
      <c r="E140" s="135" t="s">
        <v>3</v>
      </c>
      <c r="F140" s="141" t="s">
        <v>3</v>
      </c>
      <c r="G140" s="175"/>
      <c r="H140" s="155"/>
      <c r="I140" s="155"/>
      <c r="J140" s="155"/>
      <c r="K140" s="155"/>
      <c r="L140" s="155"/>
      <c r="M140" s="212">
        <v>0</v>
      </c>
      <c r="N140" s="176">
        <v>0</v>
      </c>
      <c r="O140" s="176">
        <v>0</v>
      </c>
      <c r="P140" s="176">
        <v>0</v>
      </c>
      <c r="Q140" s="176">
        <v>0</v>
      </c>
      <c r="R140" s="139">
        <f t="shared" ref="R140:X140" si="9">SUM(R141:R141)</f>
        <v>0</v>
      </c>
      <c r="S140" s="139">
        <f>SUM(S141:S141)</f>
        <v>7982.1</v>
      </c>
      <c r="T140" s="139">
        <f t="shared" si="9"/>
        <v>0</v>
      </c>
      <c r="U140" s="139">
        <f t="shared" si="9"/>
        <v>0</v>
      </c>
      <c r="V140" s="139">
        <f t="shared" si="9"/>
        <v>0</v>
      </c>
      <c r="W140" s="139">
        <f t="shared" si="9"/>
        <v>0</v>
      </c>
      <c r="X140" s="139">
        <f t="shared" si="9"/>
        <v>0</v>
      </c>
      <c r="Y140" s="134">
        <f t="shared" si="6"/>
        <v>7982.1</v>
      </c>
      <c r="Z140" s="174"/>
    </row>
    <row r="141" spans="1:27" s="148" customFormat="1" ht="56.45" customHeight="1">
      <c r="A141" s="254"/>
      <c r="B141" s="253"/>
      <c r="C141" s="157"/>
      <c r="D141" s="165"/>
      <c r="E141" s="135"/>
      <c r="F141" s="155"/>
      <c r="G141" s="175" t="s">
        <v>34</v>
      </c>
      <c r="H141" s="144" t="s">
        <v>324</v>
      </c>
      <c r="I141" s="162" t="s">
        <v>348</v>
      </c>
      <c r="J141" s="144" t="s">
        <v>80</v>
      </c>
      <c r="K141" s="135" t="s">
        <v>3</v>
      </c>
      <c r="L141" s="135" t="s">
        <v>3</v>
      </c>
      <c r="M141" s="135" t="s">
        <v>3</v>
      </c>
      <c r="N141" s="135" t="s">
        <v>3</v>
      </c>
      <c r="O141" s="135" t="s">
        <v>3</v>
      </c>
      <c r="P141" s="135" t="s">
        <v>3</v>
      </c>
      <c r="Q141" s="135" t="s">
        <v>3</v>
      </c>
      <c r="R141" s="139">
        <v>0</v>
      </c>
      <c r="S141" s="139">
        <v>7982.1</v>
      </c>
      <c r="T141" s="135" t="s">
        <v>3</v>
      </c>
      <c r="U141" s="135" t="s">
        <v>3</v>
      </c>
      <c r="V141" s="135" t="s">
        <v>3</v>
      </c>
      <c r="W141" s="135" t="s">
        <v>3</v>
      </c>
      <c r="X141" s="135" t="s">
        <v>3</v>
      </c>
      <c r="Y141" s="135" t="s">
        <v>3</v>
      </c>
      <c r="Z141" s="174"/>
      <c r="AA141" s="201"/>
    </row>
    <row r="142" spans="1:27" s="148" customFormat="1" ht="18.600000000000001" customHeight="1">
      <c r="A142" s="155"/>
      <c r="B142" s="156" t="s">
        <v>28</v>
      </c>
      <c r="C142" s="157"/>
      <c r="D142" s="165"/>
      <c r="E142" s="135"/>
      <c r="F142" s="155"/>
      <c r="G142" s="175"/>
      <c r="H142" s="141" t="s">
        <v>3</v>
      </c>
      <c r="I142" s="141" t="s">
        <v>3</v>
      </c>
      <c r="J142" s="141" t="s">
        <v>3</v>
      </c>
      <c r="K142" s="141" t="s">
        <v>3</v>
      </c>
      <c r="L142" s="141" t="s">
        <v>3</v>
      </c>
      <c r="M142" s="141" t="s">
        <v>3</v>
      </c>
      <c r="N142" s="141" t="s">
        <v>3</v>
      </c>
      <c r="O142" s="141" t="s">
        <v>3</v>
      </c>
      <c r="P142" s="141" t="s">
        <v>3</v>
      </c>
      <c r="Q142" s="176" t="s">
        <v>3</v>
      </c>
      <c r="R142" s="139">
        <f>SUM(R143:R143)</f>
        <v>0</v>
      </c>
      <c r="S142" s="139">
        <f>SUM(S143:S143)</f>
        <v>125052.7</v>
      </c>
      <c r="T142" s="139">
        <f>SUM(T143:T143)</f>
        <v>0</v>
      </c>
      <c r="U142" s="139">
        <f>SUM(U143:U143)</f>
        <v>0</v>
      </c>
      <c r="V142" s="140">
        <v>0</v>
      </c>
      <c r="W142" s="140">
        <v>0</v>
      </c>
      <c r="X142" s="140">
        <v>0</v>
      </c>
      <c r="Y142" s="134">
        <f t="shared" si="6"/>
        <v>125052.7</v>
      </c>
      <c r="Z142" s="174"/>
      <c r="AA142" s="201"/>
    </row>
    <row r="143" spans="1:27" s="148" customFormat="1" ht="56.45" customHeight="1">
      <c r="A143" s="155"/>
      <c r="B143" s="166" t="s">
        <v>307</v>
      </c>
      <c r="C143" s="157" t="s">
        <v>309</v>
      </c>
      <c r="D143" s="157"/>
      <c r="E143" s="135" t="s">
        <v>3</v>
      </c>
      <c r="F143" s="141" t="s">
        <v>3</v>
      </c>
      <c r="G143" s="175" t="s">
        <v>34</v>
      </c>
      <c r="H143" s="144" t="s">
        <v>324</v>
      </c>
      <c r="I143" s="162" t="s">
        <v>348</v>
      </c>
      <c r="J143" s="144" t="s">
        <v>80</v>
      </c>
      <c r="K143" s="135" t="s">
        <v>3</v>
      </c>
      <c r="L143" s="135" t="s">
        <v>3</v>
      </c>
      <c r="M143" s="135" t="s">
        <v>3</v>
      </c>
      <c r="N143" s="135" t="s">
        <v>3</v>
      </c>
      <c r="O143" s="135" t="s">
        <v>3</v>
      </c>
      <c r="P143" s="135" t="s">
        <v>3</v>
      </c>
      <c r="Q143" s="135" t="s">
        <v>3</v>
      </c>
      <c r="R143" s="135" t="s">
        <v>3</v>
      </c>
      <c r="S143" s="135">
        <v>125052.7</v>
      </c>
      <c r="T143" s="141" t="s">
        <v>3</v>
      </c>
      <c r="U143" s="141" t="s">
        <v>3</v>
      </c>
      <c r="V143" s="141" t="s">
        <v>3</v>
      </c>
      <c r="W143" s="141" t="s">
        <v>3</v>
      </c>
      <c r="X143" s="141" t="s">
        <v>3</v>
      </c>
      <c r="Y143" s="134">
        <f t="shared" si="6"/>
        <v>125052.7</v>
      </c>
      <c r="Z143" s="143"/>
    </row>
    <row r="144" spans="1:27" s="148" customFormat="1" ht="18.75" customHeight="1">
      <c r="A144" s="155"/>
      <c r="B144" s="156" t="s">
        <v>308</v>
      </c>
      <c r="C144" s="157" t="s">
        <v>309</v>
      </c>
      <c r="D144" s="165"/>
      <c r="E144" s="135" t="s">
        <v>3</v>
      </c>
      <c r="F144" s="141" t="s">
        <v>3</v>
      </c>
      <c r="G144" s="175"/>
      <c r="H144" s="141" t="s">
        <v>3</v>
      </c>
      <c r="I144" s="141" t="s">
        <v>3</v>
      </c>
      <c r="J144" s="141" t="s">
        <v>3</v>
      </c>
      <c r="K144" s="141" t="s">
        <v>3</v>
      </c>
      <c r="L144" s="141" t="s">
        <v>3</v>
      </c>
      <c r="M144" s="141" t="s">
        <v>3</v>
      </c>
      <c r="N144" s="141" t="s">
        <v>3</v>
      </c>
      <c r="O144" s="141" t="s">
        <v>3</v>
      </c>
      <c r="P144" s="141" t="s">
        <v>3</v>
      </c>
      <c r="Q144" s="141" t="s">
        <v>3</v>
      </c>
      <c r="R144" s="141" t="s">
        <v>3</v>
      </c>
      <c r="S144" s="141" t="s">
        <v>3</v>
      </c>
      <c r="T144" s="141" t="s">
        <v>3</v>
      </c>
      <c r="U144" s="141" t="s">
        <v>3</v>
      </c>
      <c r="V144" s="141" t="s">
        <v>3</v>
      </c>
      <c r="W144" s="141" t="s">
        <v>3</v>
      </c>
      <c r="X144" s="141" t="s">
        <v>3</v>
      </c>
      <c r="Y144" s="141" t="s">
        <v>3</v>
      </c>
      <c r="Z144" s="177"/>
    </row>
    <row r="145" spans="1:26" s="148" customFormat="1" ht="28.5" customHeight="1">
      <c r="A145" s="155"/>
      <c r="B145" s="156" t="s">
        <v>471</v>
      </c>
      <c r="C145" s="157" t="s">
        <v>53</v>
      </c>
      <c r="D145" s="165"/>
      <c r="E145" s="157" t="s">
        <v>39</v>
      </c>
      <c r="F145" s="175" t="s">
        <v>430</v>
      </c>
      <c r="G145" s="175"/>
      <c r="H145" s="141" t="s">
        <v>3</v>
      </c>
      <c r="I145" s="141" t="s">
        <v>3</v>
      </c>
      <c r="J145" s="141" t="s">
        <v>3</v>
      </c>
      <c r="K145" s="141" t="s">
        <v>3</v>
      </c>
      <c r="L145" s="141" t="s">
        <v>3</v>
      </c>
      <c r="M145" s="141" t="s">
        <v>3</v>
      </c>
      <c r="N145" s="141" t="s">
        <v>3</v>
      </c>
      <c r="O145" s="141" t="s">
        <v>3</v>
      </c>
      <c r="P145" s="141" t="s">
        <v>3</v>
      </c>
      <c r="Q145" s="141" t="s">
        <v>3</v>
      </c>
      <c r="R145" s="141">
        <v>9</v>
      </c>
      <c r="S145" s="141">
        <v>2</v>
      </c>
      <c r="T145" s="141" t="s">
        <v>3</v>
      </c>
      <c r="U145" s="141" t="s">
        <v>3</v>
      </c>
      <c r="V145" s="141" t="s">
        <v>3</v>
      </c>
      <c r="W145" s="141" t="s">
        <v>3</v>
      </c>
      <c r="X145" s="141" t="s">
        <v>3</v>
      </c>
      <c r="Y145" s="141" t="s">
        <v>3</v>
      </c>
      <c r="Z145" s="177"/>
    </row>
    <row r="146" spans="1:26" s="148" customFormat="1" ht="148.5" customHeight="1">
      <c r="A146" s="155" t="s">
        <v>370</v>
      </c>
      <c r="B146" s="158" t="s">
        <v>474</v>
      </c>
      <c r="C146" s="157"/>
      <c r="D146" s="165"/>
      <c r="E146" s="157"/>
      <c r="F146" s="175"/>
      <c r="G146" s="175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34" t="s">
        <v>426</v>
      </c>
      <c r="Z146" s="177"/>
    </row>
    <row r="147" spans="1:26" s="148" customFormat="1" ht="15.75" customHeight="1">
      <c r="A147" s="155"/>
      <c r="B147" s="244" t="s">
        <v>216</v>
      </c>
      <c r="C147" s="157" t="s">
        <v>309</v>
      </c>
      <c r="D147" s="157" t="s">
        <v>3</v>
      </c>
      <c r="E147" s="135" t="s">
        <v>3</v>
      </c>
      <c r="F147" s="141" t="s">
        <v>3</v>
      </c>
      <c r="G147" s="175"/>
      <c r="H147" s="141" t="s">
        <v>3</v>
      </c>
      <c r="I147" s="141" t="s">
        <v>3</v>
      </c>
      <c r="J147" s="141" t="s">
        <v>3</v>
      </c>
      <c r="K147" s="141" t="s">
        <v>3</v>
      </c>
      <c r="L147" s="141" t="s">
        <v>3</v>
      </c>
      <c r="M147" s="141" t="s">
        <v>3</v>
      </c>
      <c r="N147" s="141" t="s">
        <v>3</v>
      </c>
      <c r="O147" s="141" t="s">
        <v>3</v>
      </c>
      <c r="P147" s="141" t="s">
        <v>3</v>
      </c>
      <c r="Q147" s="176" t="s">
        <v>3</v>
      </c>
      <c r="R147" s="176" t="s">
        <v>3</v>
      </c>
      <c r="S147" s="176" t="s">
        <v>3</v>
      </c>
      <c r="T147" s="140">
        <f>T148</f>
        <v>0</v>
      </c>
      <c r="U147" s="140">
        <f>U148</f>
        <v>0</v>
      </c>
      <c r="V147" s="140">
        <f>V148</f>
        <v>0</v>
      </c>
      <c r="W147" s="140">
        <f>W148</f>
        <v>0</v>
      </c>
      <c r="X147" s="140">
        <f>X148</f>
        <v>0</v>
      </c>
      <c r="Y147" s="134">
        <f t="shared" si="6"/>
        <v>0</v>
      </c>
      <c r="Z147" s="178"/>
    </row>
    <row r="148" spans="1:26" s="148" customFormat="1" ht="21" customHeight="1">
      <c r="A148" s="155"/>
      <c r="B148" s="253"/>
      <c r="C148" s="157"/>
      <c r="D148" s="165"/>
      <c r="E148" s="157"/>
      <c r="F148" s="175"/>
      <c r="G148" s="179"/>
      <c r="H148" s="141" t="s">
        <v>3</v>
      </c>
      <c r="I148" s="141" t="s">
        <v>3</v>
      </c>
      <c r="J148" s="141" t="s">
        <v>3</v>
      </c>
      <c r="K148" s="141" t="s">
        <v>3</v>
      </c>
      <c r="L148" s="141" t="s">
        <v>3</v>
      </c>
      <c r="M148" s="141" t="s">
        <v>3</v>
      </c>
      <c r="N148" s="141" t="s">
        <v>3</v>
      </c>
      <c r="O148" s="141" t="s">
        <v>3</v>
      </c>
      <c r="P148" s="141" t="s">
        <v>3</v>
      </c>
      <c r="Q148" s="176" t="s">
        <v>3</v>
      </c>
      <c r="R148" s="176" t="s">
        <v>3</v>
      </c>
      <c r="S148" s="176" t="s">
        <v>3</v>
      </c>
      <c r="T148" s="140">
        <v>0</v>
      </c>
      <c r="U148" s="140">
        <v>0</v>
      </c>
      <c r="V148" s="140">
        <v>0</v>
      </c>
      <c r="W148" s="140">
        <v>0</v>
      </c>
      <c r="X148" s="140">
        <v>0</v>
      </c>
      <c r="Y148" s="134">
        <f t="shared" si="6"/>
        <v>0</v>
      </c>
      <c r="Z148" s="178"/>
    </row>
    <row r="149" spans="1:26" s="148" customFormat="1" ht="17.100000000000001" customHeight="1">
      <c r="A149" s="155"/>
      <c r="B149" s="156" t="s">
        <v>28</v>
      </c>
      <c r="C149" s="157"/>
      <c r="D149" s="165"/>
      <c r="E149" s="157"/>
      <c r="F149" s="175"/>
      <c r="G149" s="175"/>
      <c r="H149" s="141" t="s">
        <v>3</v>
      </c>
      <c r="I149" s="141" t="s">
        <v>3</v>
      </c>
      <c r="J149" s="141" t="s">
        <v>3</v>
      </c>
      <c r="K149" s="141" t="s">
        <v>3</v>
      </c>
      <c r="L149" s="141" t="s">
        <v>3</v>
      </c>
      <c r="M149" s="141" t="s">
        <v>3</v>
      </c>
      <c r="N149" s="141" t="s">
        <v>3</v>
      </c>
      <c r="O149" s="141" t="s">
        <v>3</v>
      </c>
      <c r="P149" s="141" t="s">
        <v>3</v>
      </c>
      <c r="Q149" s="176" t="s">
        <v>3</v>
      </c>
      <c r="R149" s="176" t="s">
        <v>3</v>
      </c>
      <c r="S149" s="176" t="s">
        <v>3</v>
      </c>
      <c r="T149" s="140">
        <f>SUM(T150:T152)</f>
        <v>1445.2</v>
      </c>
      <c r="U149" s="140">
        <f>SUM(U150:U152)</f>
        <v>4319.1000000000004</v>
      </c>
      <c r="V149" s="140">
        <f>SUM(V150:V152)</f>
        <v>6500</v>
      </c>
      <c r="W149" s="140">
        <f>SUM(W150:W152)</f>
        <v>6600</v>
      </c>
      <c r="X149" s="140">
        <f>SUM(X150:X152)</f>
        <v>6700</v>
      </c>
      <c r="Y149" s="134">
        <f t="shared" si="6"/>
        <v>25564.3</v>
      </c>
      <c r="Z149" s="178"/>
    </row>
    <row r="150" spans="1:26" s="148" customFormat="1" ht="59.25" customHeight="1">
      <c r="A150" s="155"/>
      <c r="B150" s="166" t="s">
        <v>307</v>
      </c>
      <c r="C150" s="157" t="s">
        <v>309</v>
      </c>
      <c r="D150" s="165"/>
      <c r="E150" s="135" t="s">
        <v>3</v>
      </c>
      <c r="F150" s="141" t="s">
        <v>3</v>
      </c>
      <c r="G150" s="243" t="s">
        <v>34</v>
      </c>
      <c r="H150" s="180" t="s">
        <v>322</v>
      </c>
      <c r="I150" s="141" t="s">
        <v>372</v>
      </c>
      <c r="J150" s="141">
        <v>612</v>
      </c>
      <c r="K150" s="141" t="s">
        <v>3</v>
      </c>
      <c r="L150" s="141" t="s">
        <v>3</v>
      </c>
      <c r="M150" s="141" t="s">
        <v>3</v>
      </c>
      <c r="N150" s="141" t="s">
        <v>3</v>
      </c>
      <c r="O150" s="141" t="s">
        <v>3</v>
      </c>
      <c r="P150" s="141" t="s">
        <v>3</v>
      </c>
      <c r="Q150" s="176" t="s">
        <v>3</v>
      </c>
      <c r="R150" s="176" t="s">
        <v>3</v>
      </c>
      <c r="S150" s="176" t="s">
        <v>3</v>
      </c>
      <c r="T150" s="140">
        <v>1445.2</v>
      </c>
      <c r="U150" s="140">
        <v>0</v>
      </c>
      <c r="V150" s="140">
        <v>0</v>
      </c>
      <c r="W150" s="140">
        <v>0</v>
      </c>
      <c r="X150" s="140">
        <v>0</v>
      </c>
      <c r="Y150" s="134">
        <f>SUM(M150:X150)</f>
        <v>1445.2</v>
      </c>
      <c r="Z150" s="178"/>
    </row>
    <row r="151" spans="1:26" s="148" customFormat="1" ht="59.25" customHeight="1">
      <c r="A151" s="155"/>
      <c r="B151" s="166"/>
      <c r="C151" s="157"/>
      <c r="D151" s="165"/>
      <c r="E151" s="135"/>
      <c r="F151" s="141"/>
      <c r="G151" s="243"/>
      <c r="H151" s="144" t="s">
        <v>322</v>
      </c>
      <c r="I151" s="144" t="s">
        <v>398</v>
      </c>
      <c r="J151" s="144">
        <v>612</v>
      </c>
      <c r="K151" s="135" t="s">
        <v>3</v>
      </c>
      <c r="L151" s="135" t="s">
        <v>3</v>
      </c>
      <c r="M151" s="134" t="s">
        <v>3</v>
      </c>
      <c r="N151" s="134" t="s">
        <v>3</v>
      </c>
      <c r="O151" s="134" t="s">
        <v>3</v>
      </c>
      <c r="P151" s="134" t="s">
        <v>3</v>
      </c>
      <c r="Q151" s="134" t="s">
        <v>3</v>
      </c>
      <c r="R151" s="134" t="s">
        <v>3</v>
      </c>
      <c r="S151" s="134" t="s">
        <v>3</v>
      </c>
      <c r="T151" s="134" t="s">
        <v>3</v>
      </c>
      <c r="U151" s="136">
        <v>4319.1000000000004</v>
      </c>
      <c r="V151" s="136">
        <v>6500</v>
      </c>
      <c r="W151" s="136">
        <v>6600</v>
      </c>
      <c r="X151" s="136">
        <v>6700</v>
      </c>
      <c r="Y151" s="134">
        <f>SUM(M151:X151)</f>
        <v>24119.1</v>
      </c>
      <c r="Z151" s="178"/>
    </row>
    <row r="152" spans="1:26" s="148" customFormat="1" ht="18.95" customHeight="1">
      <c r="A152" s="155"/>
      <c r="B152" s="156" t="s">
        <v>308</v>
      </c>
      <c r="C152" s="157" t="s">
        <v>309</v>
      </c>
      <c r="D152" s="165"/>
      <c r="E152" s="135" t="s">
        <v>3</v>
      </c>
      <c r="F152" s="141" t="s">
        <v>3</v>
      </c>
      <c r="G152" s="175"/>
      <c r="H152" s="141" t="s">
        <v>3</v>
      </c>
      <c r="I152" s="141" t="s">
        <v>3</v>
      </c>
      <c r="J152" s="141" t="s">
        <v>3</v>
      </c>
      <c r="K152" s="141" t="s">
        <v>3</v>
      </c>
      <c r="L152" s="141" t="s">
        <v>3</v>
      </c>
      <c r="M152" s="141" t="s">
        <v>3</v>
      </c>
      <c r="N152" s="141" t="s">
        <v>3</v>
      </c>
      <c r="O152" s="141" t="s">
        <v>3</v>
      </c>
      <c r="P152" s="141" t="s">
        <v>3</v>
      </c>
      <c r="Q152" s="176" t="s">
        <v>3</v>
      </c>
      <c r="R152" s="176" t="s">
        <v>3</v>
      </c>
      <c r="S152" s="176" t="s">
        <v>3</v>
      </c>
      <c r="T152" s="140">
        <v>0</v>
      </c>
      <c r="U152" s="140">
        <v>0</v>
      </c>
      <c r="V152" s="140">
        <v>0</v>
      </c>
      <c r="W152" s="140">
        <v>0</v>
      </c>
      <c r="X152" s="140">
        <v>0</v>
      </c>
      <c r="Y152" s="134">
        <f t="shared" si="6"/>
        <v>0</v>
      </c>
      <c r="Z152" s="178"/>
    </row>
    <row r="153" spans="1:26" s="197" customFormat="1" ht="136.5" customHeight="1">
      <c r="A153" s="181"/>
      <c r="B153" s="158" t="s">
        <v>373</v>
      </c>
      <c r="C153" s="157" t="s">
        <v>29</v>
      </c>
      <c r="D153" s="165"/>
      <c r="E153" s="157" t="s">
        <v>456</v>
      </c>
      <c r="F153" s="179" t="s">
        <v>431</v>
      </c>
      <c r="G153" s="157"/>
      <c r="H153" s="135" t="s">
        <v>3</v>
      </c>
      <c r="I153" s="135" t="s">
        <v>3</v>
      </c>
      <c r="J153" s="135" t="s">
        <v>3</v>
      </c>
      <c r="K153" s="135" t="s">
        <v>3</v>
      </c>
      <c r="L153" s="135" t="s">
        <v>3</v>
      </c>
      <c r="M153" s="135" t="s">
        <v>3</v>
      </c>
      <c r="N153" s="135" t="s">
        <v>3</v>
      </c>
      <c r="O153" s="135" t="s">
        <v>3</v>
      </c>
      <c r="P153" s="135" t="s">
        <v>3</v>
      </c>
      <c r="Q153" s="138" t="s">
        <v>3</v>
      </c>
      <c r="R153" s="138" t="s">
        <v>3</v>
      </c>
      <c r="S153" s="138" t="s">
        <v>3</v>
      </c>
      <c r="T153" s="136">
        <v>100</v>
      </c>
      <c r="U153" s="136">
        <v>100</v>
      </c>
      <c r="V153" s="136">
        <v>100</v>
      </c>
      <c r="W153" s="136">
        <v>100</v>
      </c>
      <c r="X153" s="136">
        <v>100</v>
      </c>
      <c r="Y153" s="135" t="s">
        <v>3</v>
      </c>
      <c r="Z153" s="182"/>
    </row>
    <row r="154" spans="1:26" s="148" customFormat="1" ht="334.5" customHeight="1">
      <c r="A154" s="155" t="s">
        <v>371</v>
      </c>
      <c r="B154" s="158" t="s">
        <v>475</v>
      </c>
      <c r="C154" s="157"/>
      <c r="D154" s="165"/>
      <c r="E154" s="157"/>
      <c r="F154" s="175"/>
      <c r="G154" s="175"/>
      <c r="H154" s="180"/>
      <c r="I154" s="141"/>
      <c r="J154" s="141"/>
      <c r="K154" s="141"/>
      <c r="L154" s="141"/>
      <c r="M154" s="141"/>
      <c r="N154" s="141"/>
      <c r="O154" s="141"/>
      <c r="P154" s="141"/>
      <c r="Q154" s="176"/>
      <c r="R154" s="176"/>
      <c r="S154" s="176"/>
      <c r="T154" s="140"/>
      <c r="U154" s="140"/>
      <c r="V154" s="140"/>
      <c r="W154" s="140"/>
      <c r="X154" s="140"/>
      <c r="Y154" s="134"/>
      <c r="Z154" s="178"/>
    </row>
    <row r="155" spans="1:26" s="148" customFormat="1" ht="15" customHeight="1">
      <c r="A155" s="155"/>
      <c r="B155" s="244" t="s">
        <v>216</v>
      </c>
      <c r="C155" s="157"/>
      <c r="D155" s="165"/>
      <c r="E155" s="157"/>
      <c r="F155" s="175"/>
      <c r="G155" s="175"/>
      <c r="H155" s="141" t="s">
        <v>3</v>
      </c>
      <c r="I155" s="141" t="s">
        <v>3</v>
      </c>
      <c r="J155" s="141" t="s">
        <v>3</v>
      </c>
      <c r="K155" s="141" t="s">
        <v>3</v>
      </c>
      <c r="L155" s="141" t="s">
        <v>3</v>
      </c>
      <c r="M155" s="141" t="s">
        <v>3</v>
      </c>
      <c r="N155" s="141" t="s">
        <v>3</v>
      </c>
      <c r="O155" s="141" t="s">
        <v>3</v>
      </c>
      <c r="P155" s="141" t="s">
        <v>3</v>
      </c>
      <c r="Q155" s="176" t="s">
        <v>3</v>
      </c>
      <c r="R155" s="176" t="s">
        <v>3</v>
      </c>
      <c r="S155" s="176" t="s">
        <v>3</v>
      </c>
      <c r="T155" s="140">
        <f>T156</f>
        <v>192.7</v>
      </c>
      <c r="U155" s="140">
        <f>U156</f>
        <v>576.4</v>
      </c>
      <c r="V155" s="140">
        <f>V156</f>
        <v>446.9</v>
      </c>
      <c r="W155" s="140">
        <f>W156</f>
        <v>350</v>
      </c>
      <c r="X155" s="140">
        <f>X156</f>
        <v>425</v>
      </c>
      <c r="Y155" s="134">
        <f t="shared" ref="Y155:Y213" si="10">SUM(M155:X155)</f>
        <v>1991</v>
      </c>
      <c r="Z155" s="178"/>
    </row>
    <row r="156" spans="1:26" s="148" customFormat="1" ht="60.75" customHeight="1">
      <c r="A156" s="155"/>
      <c r="B156" s="253"/>
      <c r="C156" s="157"/>
      <c r="D156" s="165"/>
      <c r="E156" s="157"/>
      <c r="F156" s="175"/>
      <c r="G156" s="179" t="s">
        <v>34</v>
      </c>
      <c r="H156" s="180" t="s">
        <v>322</v>
      </c>
      <c r="I156" s="141" t="s">
        <v>374</v>
      </c>
      <c r="J156" s="141">
        <v>612</v>
      </c>
      <c r="K156" s="141" t="s">
        <v>3</v>
      </c>
      <c r="L156" s="141" t="s">
        <v>3</v>
      </c>
      <c r="M156" s="141" t="s">
        <v>3</v>
      </c>
      <c r="N156" s="141" t="s">
        <v>3</v>
      </c>
      <c r="O156" s="141" t="s">
        <v>3</v>
      </c>
      <c r="P156" s="141" t="s">
        <v>3</v>
      </c>
      <c r="Q156" s="176" t="s">
        <v>3</v>
      </c>
      <c r="R156" s="176" t="s">
        <v>3</v>
      </c>
      <c r="S156" s="176" t="s">
        <v>3</v>
      </c>
      <c r="T156" s="134">
        <v>192.7</v>
      </c>
      <c r="U156" s="134">
        <v>576.4</v>
      </c>
      <c r="V156" s="134">
        <v>446.9</v>
      </c>
      <c r="W156" s="134">
        <v>350</v>
      </c>
      <c r="X156" s="134">
        <v>425</v>
      </c>
      <c r="Y156" s="134">
        <f t="shared" si="10"/>
        <v>1991</v>
      </c>
      <c r="Z156" s="142"/>
    </row>
    <row r="157" spans="1:26" s="148" customFormat="1" ht="21" customHeight="1">
      <c r="A157" s="155"/>
      <c r="B157" s="156" t="s">
        <v>28</v>
      </c>
      <c r="C157" s="157"/>
      <c r="D157" s="165"/>
      <c r="E157" s="157"/>
      <c r="F157" s="175"/>
      <c r="G157" s="175"/>
      <c r="H157" s="141" t="s">
        <v>3</v>
      </c>
      <c r="I157" s="141" t="s">
        <v>3</v>
      </c>
      <c r="J157" s="141" t="s">
        <v>3</v>
      </c>
      <c r="K157" s="141" t="s">
        <v>3</v>
      </c>
      <c r="L157" s="141" t="s">
        <v>3</v>
      </c>
      <c r="M157" s="141" t="s">
        <v>3</v>
      </c>
      <c r="N157" s="141" t="s">
        <v>3</v>
      </c>
      <c r="O157" s="141" t="s">
        <v>3</v>
      </c>
      <c r="P157" s="141" t="s">
        <v>3</v>
      </c>
      <c r="Q157" s="176" t="s">
        <v>3</v>
      </c>
      <c r="R157" s="176" t="s">
        <v>3</v>
      </c>
      <c r="S157" s="176" t="s">
        <v>3</v>
      </c>
      <c r="T157" s="140">
        <f>SUM(T158:T159)</f>
        <v>0</v>
      </c>
      <c r="U157" s="140">
        <f>SUM(U158:U159)</f>
        <v>0</v>
      </c>
      <c r="V157" s="140">
        <f>SUM(V158:V159)</f>
        <v>0</v>
      </c>
      <c r="W157" s="140">
        <f>SUM(W158:W159)</f>
        <v>0</v>
      </c>
      <c r="X157" s="140">
        <f>SUM(X158:X159)</f>
        <v>0</v>
      </c>
      <c r="Y157" s="134">
        <f t="shared" si="10"/>
        <v>0</v>
      </c>
      <c r="Z157" s="178"/>
    </row>
    <row r="158" spans="1:26" s="148" customFormat="1" ht="20.100000000000001" customHeight="1">
      <c r="A158" s="155"/>
      <c r="B158" s="166" t="s">
        <v>307</v>
      </c>
      <c r="C158" s="157"/>
      <c r="D158" s="165"/>
      <c r="E158" s="157"/>
      <c r="F158" s="175"/>
      <c r="G158" s="179"/>
      <c r="H158" s="135" t="s">
        <v>3</v>
      </c>
      <c r="I158" s="135" t="s">
        <v>3</v>
      </c>
      <c r="J158" s="135" t="s">
        <v>3</v>
      </c>
      <c r="K158" s="135" t="s">
        <v>3</v>
      </c>
      <c r="L158" s="135" t="s">
        <v>3</v>
      </c>
      <c r="M158" s="135" t="s">
        <v>3</v>
      </c>
      <c r="N158" s="135" t="s">
        <v>3</v>
      </c>
      <c r="O158" s="135" t="s">
        <v>3</v>
      </c>
      <c r="P158" s="135" t="s">
        <v>3</v>
      </c>
      <c r="Q158" s="176" t="s">
        <v>3</v>
      </c>
      <c r="R158" s="176" t="s">
        <v>3</v>
      </c>
      <c r="S158" s="176" t="s">
        <v>3</v>
      </c>
      <c r="T158" s="140">
        <v>0</v>
      </c>
      <c r="U158" s="140">
        <v>0</v>
      </c>
      <c r="V158" s="140">
        <v>0</v>
      </c>
      <c r="W158" s="140">
        <v>0</v>
      </c>
      <c r="X158" s="140">
        <v>0</v>
      </c>
      <c r="Y158" s="134">
        <f t="shared" si="10"/>
        <v>0</v>
      </c>
      <c r="Z158" s="178"/>
    </row>
    <row r="159" spans="1:26" s="148" customFormat="1" ht="18.600000000000001" customHeight="1">
      <c r="A159" s="155"/>
      <c r="B159" s="156" t="s">
        <v>308</v>
      </c>
      <c r="C159" s="157"/>
      <c r="D159" s="165"/>
      <c r="E159" s="157"/>
      <c r="F159" s="175"/>
      <c r="G159" s="175"/>
      <c r="H159" s="141" t="s">
        <v>3</v>
      </c>
      <c r="I159" s="141" t="s">
        <v>3</v>
      </c>
      <c r="J159" s="141" t="s">
        <v>3</v>
      </c>
      <c r="K159" s="141" t="s">
        <v>3</v>
      </c>
      <c r="L159" s="141" t="s">
        <v>3</v>
      </c>
      <c r="M159" s="141" t="s">
        <v>3</v>
      </c>
      <c r="N159" s="141" t="s">
        <v>3</v>
      </c>
      <c r="O159" s="141" t="s">
        <v>3</v>
      </c>
      <c r="P159" s="141" t="s">
        <v>3</v>
      </c>
      <c r="Q159" s="176" t="s">
        <v>3</v>
      </c>
      <c r="R159" s="176" t="s">
        <v>3</v>
      </c>
      <c r="S159" s="176" t="s">
        <v>3</v>
      </c>
      <c r="T159" s="140">
        <v>0</v>
      </c>
      <c r="U159" s="140">
        <v>0</v>
      </c>
      <c r="V159" s="140">
        <v>0</v>
      </c>
      <c r="W159" s="140">
        <v>0</v>
      </c>
      <c r="X159" s="140">
        <v>0</v>
      </c>
      <c r="Y159" s="134">
        <f t="shared" si="10"/>
        <v>0</v>
      </c>
      <c r="Z159" s="178"/>
    </row>
    <row r="160" spans="1:26" s="205" customFormat="1" ht="145.5" customHeight="1">
      <c r="A160" s="183"/>
      <c r="B160" s="158" t="s">
        <v>373</v>
      </c>
      <c r="C160" s="157" t="s">
        <v>29</v>
      </c>
      <c r="D160" s="157"/>
      <c r="E160" s="157" t="s">
        <v>456</v>
      </c>
      <c r="F160" s="179" t="s">
        <v>431</v>
      </c>
      <c r="G160" s="179"/>
      <c r="H160" s="183" t="s">
        <v>3</v>
      </c>
      <c r="I160" s="183" t="s">
        <v>3</v>
      </c>
      <c r="J160" s="183" t="s">
        <v>3</v>
      </c>
      <c r="K160" s="183" t="s">
        <v>3</v>
      </c>
      <c r="L160" s="183" t="s">
        <v>3</v>
      </c>
      <c r="M160" s="183" t="s">
        <v>3</v>
      </c>
      <c r="N160" s="183" t="s">
        <v>3</v>
      </c>
      <c r="O160" s="183" t="s">
        <v>3</v>
      </c>
      <c r="P160" s="183" t="s">
        <v>3</v>
      </c>
      <c r="Q160" s="184" t="s">
        <v>3</v>
      </c>
      <c r="R160" s="184" t="s">
        <v>3</v>
      </c>
      <c r="S160" s="184" t="s">
        <v>3</v>
      </c>
      <c r="T160" s="185">
        <v>100</v>
      </c>
      <c r="U160" s="185">
        <v>100</v>
      </c>
      <c r="V160" s="185">
        <v>100</v>
      </c>
      <c r="W160" s="185">
        <v>100</v>
      </c>
      <c r="X160" s="185">
        <v>100</v>
      </c>
      <c r="Y160" s="135" t="s">
        <v>3</v>
      </c>
      <c r="Z160" s="186"/>
    </row>
    <row r="161" spans="1:26" s="148" customFormat="1" ht="48" customHeight="1">
      <c r="A161" s="155" t="s">
        <v>47</v>
      </c>
      <c r="B161" s="161" t="s">
        <v>69</v>
      </c>
      <c r="C161" s="157"/>
      <c r="D161" s="157">
        <v>0.1</v>
      </c>
      <c r="E161" s="135"/>
      <c r="F161" s="135" t="s">
        <v>428</v>
      </c>
      <c r="G161" s="157"/>
      <c r="H161" s="144"/>
      <c r="I161" s="144"/>
      <c r="J161" s="144"/>
      <c r="K161" s="135"/>
      <c r="L161" s="135"/>
      <c r="M161" s="135"/>
      <c r="N161" s="135"/>
      <c r="O161" s="135"/>
      <c r="P161" s="135"/>
      <c r="Q161" s="135"/>
      <c r="R161" s="134"/>
      <c r="S161" s="134"/>
      <c r="T161" s="134"/>
      <c r="U161" s="135"/>
      <c r="V161" s="135"/>
      <c r="W161" s="135"/>
      <c r="X161" s="135"/>
      <c r="Y161" s="134"/>
      <c r="Z161" s="143"/>
    </row>
    <row r="162" spans="1:26" s="148" customFormat="1" ht="15" customHeight="1">
      <c r="A162" s="254"/>
      <c r="B162" s="243" t="s">
        <v>216</v>
      </c>
      <c r="C162" s="243" t="s">
        <v>6</v>
      </c>
      <c r="D162" s="157" t="s">
        <v>3</v>
      </c>
      <c r="E162" s="135" t="s">
        <v>3</v>
      </c>
      <c r="F162" s="135" t="s">
        <v>3</v>
      </c>
      <c r="G162" s="157"/>
      <c r="H162" s="144" t="s">
        <v>3</v>
      </c>
      <c r="I162" s="144" t="s">
        <v>3</v>
      </c>
      <c r="J162" s="144" t="s">
        <v>3</v>
      </c>
      <c r="K162" s="135" t="s">
        <v>3</v>
      </c>
      <c r="L162" s="135" t="s">
        <v>3</v>
      </c>
      <c r="M162" s="134">
        <f>M163</f>
        <v>9000</v>
      </c>
      <c r="N162" s="134">
        <f>N163</f>
        <v>0</v>
      </c>
      <c r="O162" s="134">
        <f>O163</f>
        <v>0</v>
      </c>
      <c r="P162" s="134">
        <f>SUM(P163:P165)</f>
        <v>3951</v>
      </c>
      <c r="Q162" s="134">
        <f t="shared" ref="Q162:W162" si="11">SUM(Q163:Q170)</f>
        <v>3819.3490000000002</v>
      </c>
      <c r="R162" s="134">
        <f t="shared" si="11"/>
        <v>1894.9</v>
      </c>
      <c r="S162" s="134">
        <f t="shared" si="11"/>
        <v>1894.9</v>
      </c>
      <c r="T162" s="134">
        <f t="shared" si="11"/>
        <v>1637.3</v>
      </c>
      <c r="U162" s="134">
        <f t="shared" si="11"/>
        <v>2214.85</v>
      </c>
      <c r="V162" s="134">
        <f t="shared" si="11"/>
        <v>2146.5</v>
      </c>
      <c r="W162" s="134">
        <f t="shared" si="11"/>
        <v>2146.5</v>
      </c>
      <c r="X162" s="134">
        <f>SUM(X163:X170)</f>
        <v>2611.1</v>
      </c>
      <c r="Y162" s="134">
        <f t="shared" si="10"/>
        <v>31316.399000000001</v>
      </c>
      <c r="Z162" s="142"/>
    </row>
    <row r="163" spans="1:26" s="148" customFormat="1" ht="15" customHeight="1">
      <c r="A163" s="254"/>
      <c r="B163" s="243"/>
      <c r="C163" s="241"/>
      <c r="D163" s="157" t="s">
        <v>3</v>
      </c>
      <c r="E163" s="135" t="s">
        <v>3</v>
      </c>
      <c r="F163" s="135" t="s">
        <v>3</v>
      </c>
      <c r="G163" s="243" t="s">
        <v>34</v>
      </c>
      <c r="H163" s="144" t="s">
        <v>318</v>
      </c>
      <c r="I163" s="144" t="s">
        <v>79</v>
      </c>
      <c r="J163" s="144" t="s">
        <v>80</v>
      </c>
      <c r="K163" s="135" t="s">
        <v>3</v>
      </c>
      <c r="L163" s="135" t="s">
        <v>3</v>
      </c>
      <c r="M163" s="134">
        <v>9000</v>
      </c>
      <c r="N163" s="134">
        <v>0</v>
      </c>
      <c r="O163" s="134">
        <v>0</v>
      </c>
      <c r="P163" s="134">
        <v>0</v>
      </c>
      <c r="Q163" s="134">
        <v>0</v>
      </c>
      <c r="R163" s="134">
        <v>0</v>
      </c>
      <c r="S163" s="134">
        <v>0</v>
      </c>
      <c r="T163" s="134">
        <v>0</v>
      </c>
      <c r="U163" s="134">
        <v>0</v>
      </c>
      <c r="V163" s="134">
        <v>0</v>
      </c>
      <c r="W163" s="134">
        <v>0</v>
      </c>
      <c r="X163" s="134">
        <v>0</v>
      </c>
      <c r="Y163" s="134">
        <f t="shared" si="10"/>
        <v>9000</v>
      </c>
      <c r="Z163" s="142"/>
    </row>
    <row r="164" spans="1:26" s="148" customFormat="1" ht="15" customHeight="1">
      <c r="A164" s="141"/>
      <c r="B164" s="243"/>
      <c r="C164" s="157"/>
      <c r="D164" s="157"/>
      <c r="E164" s="135"/>
      <c r="F164" s="135"/>
      <c r="G164" s="243"/>
      <c r="H164" s="144" t="s">
        <v>319</v>
      </c>
      <c r="I164" s="144" t="s">
        <v>235</v>
      </c>
      <c r="J164" s="144" t="s">
        <v>181</v>
      </c>
      <c r="K164" s="135" t="s">
        <v>3</v>
      </c>
      <c r="L164" s="135" t="s">
        <v>3</v>
      </c>
      <c r="M164" s="135" t="s">
        <v>3</v>
      </c>
      <c r="N164" s="135" t="s">
        <v>3</v>
      </c>
      <c r="O164" s="135" t="s">
        <v>3</v>
      </c>
      <c r="P164" s="134">
        <f>765+154</f>
        <v>919</v>
      </c>
      <c r="Q164" s="134">
        <v>0</v>
      </c>
      <c r="R164" s="134">
        <v>0</v>
      </c>
      <c r="S164" s="134">
        <v>0</v>
      </c>
      <c r="T164" s="134">
        <v>0</v>
      </c>
      <c r="U164" s="134">
        <v>0</v>
      </c>
      <c r="V164" s="134">
        <v>0</v>
      </c>
      <c r="W164" s="134">
        <v>0</v>
      </c>
      <c r="X164" s="134">
        <v>0</v>
      </c>
      <c r="Y164" s="134">
        <f t="shared" si="10"/>
        <v>919</v>
      </c>
      <c r="Z164" s="142"/>
    </row>
    <row r="165" spans="1:26" s="148" customFormat="1" ht="15" customHeight="1">
      <c r="A165" s="141"/>
      <c r="B165" s="243"/>
      <c r="C165" s="157"/>
      <c r="D165" s="157"/>
      <c r="E165" s="135"/>
      <c r="F165" s="135"/>
      <c r="G165" s="243"/>
      <c r="H165" s="144" t="s">
        <v>319</v>
      </c>
      <c r="I165" s="144" t="s">
        <v>220</v>
      </c>
      <c r="J165" s="144" t="s">
        <v>181</v>
      </c>
      <c r="K165" s="135" t="s">
        <v>3</v>
      </c>
      <c r="L165" s="135" t="s">
        <v>3</v>
      </c>
      <c r="M165" s="135" t="s">
        <v>3</v>
      </c>
      <c r="N165" s="135" t="s">
        <v>3</v>
      </c>
      <c r="O165" s="135" t="s">
        <v>3</v>
      </c>
      <c r="P165" s="134">
        <v>3032</v>
      </c>
      <c r="Q165" s="134">
        <v>0</v>
      </c>
      <c r="R165" s="134">
        <v>0</v>
      </c>
      <c r="S165" s="134">
        <v>0</v>
      </c>
      <c r="T165" s="134">
        <v>0</v>
      </c>
      <c r="U165" s="134">
        <v>0</v>
      </c>
      <c r="V165" s="134">
        <v>0</v>
      </c>
      <c r="W165" s="134">
        <v>0</v>
      </c>
      <c r="X165" s="134">
        <v>0</v>
      </c>
      <c r="Y165" s="134">
        <f t="shared" si="10"/>
        <v>3032</v>
      </c>
      <c r="Z165" s="142"/>
    </row>
    <row r="166" spans="1:26" s="148" customFormat="1" ht="15" customHeight="1">
      <c r="A166" s="141"/>
      <c r="B166" s="243"/>
      <c r="C166" s="157"/>
      <c r="D166" s="157"/>
      <c r="E166" s="135"/>
      <c r="F166" s="135"/>
      <c r="G166" s="243"/>
      <c r="H166" s="144" t="s">
        <v>319</v>
      </c>
      <c r="I166" s="144" t="s">
        <v>253</v>
      </c>
      <c r="J166" s="144" t="s">
        <v>92</v>
      </c>
      <c r="K166" s="135" t="s">
        <v>3</v>
      </c>
      <c r="L166" s="135" t="s">
        <v>3</v>
      </c>
      <c r="M166" s="135" t="s">
        <v>3</v>
      </c>
      <c r="N166" s="135" t="s">
        <v>3</v>
      </c>
      <c r="O166" s="135" t="s">
        <v>3</v>
      </c>
      <c r="P166" s="135" t="s">
        <v>3</v>
      </c>
      <c r="Q166" s="135" t="s">
        <v>3</v>
      </c>
      <c r="R166" s="134">
        <v>0</v>
      </c>
      <c r="S166" s="134">
        <v>0</v>
      </c>
      <c r="T166" s="134">
        <v>0</v>
      </c>
      <c r="U166" s="134">
        <v>0</v>
      </c>
      <c r="V166" s="134">
        <v>0</v>
      </c>
      <c r="W166" s="134">
        <v>0</v>
      </c>
      <c r="X166" s="134">
        <v>0</v>
      </c>
      <c r="Y166" s="134">
        <f t="shared" si="10"/>
        <v>0</v>
      </c>
      <c r="Z166" s="142"/>
    </row>
    <row r="167" spans="1:26" s="148" customFormat="1" ht="15" customHeight="1">
      <c r="A167" s="141"/>
      <c r="B167" s="243"/>
      <c r="C167" s="157"/>
      <c r="D167" s="157"/>
      <c r="E167" s="135"/>
      <c r="F167" s="135"/>
      <c r="G167" s="243"/>
      <c r="H167" s="144" t="s">
        <v>319</v>
      </c>
      <c r="I167" s="144" t="s">
        <v>253</v>
      </c>
      <c r="J167" s="144" t="s">
        <v>181</v>
      </c>
      <c r="K167" s="135" t="s">
        <v>3</v>
      </c>
      <c r="L167" s="135" t="s">
        <v>3</v>
      </c>
      <c r="M167" s="135" t="s">
        <v>3</v>
      </c>
      <c r="N167" s="135" t="s">
        <v>3</v>
      </c>
      <c r="O167" s="135" t="s">
        <v>3</v>
      </c>
      <c r="P167" s="135" t="s">
        <v>3</v>
      </c>
      <c r="Q167" s="134">
        <v>1871.2</v>
      </c>
      <c r="R167" s="134">
        <v>1894.9</v>
      </c>
      <c r="S167" s="134">
        <v>1894.9</v>
      </c>
      <c r="T167" s="134">
        <v>1637.3</v>
      </c>
      <c r="U167" s="134">
        <v>2214.85</v>
      </c>
      <c r="V167" s="134">
        <v>2146.5</v>
      </c>
      <c r="W167" s="134">
        <v>2146.5</v>
      </c>
      <c r="X167" s="134">
        <v>2611.1</v>
      </c>
      <c r="Y167" s="134">
        <f t="shared" si="10"/>
        <v>16417.25</v>
      </c>
      <c r="Z167" s="142"/>
    </row>
    <row r="168" spans="1:26" s="148" customFormat="1" ht="15" customHeight="1">
      <c r="A168" s="141"/>
      <c r="B168" s="243"/>
      <c r="C168" s="157"/>
      <c r="D168" s="157"/>
      <c r="E168" s="135"/>
      <c r="F168" s="135"/>
      <c r="G168" s="243"/>
      <c r="H168" s="144" t="s">
        <v>319</v>
      </c>
      <c r="I168" s="144" t="s">
        <v>253</v>
      </c>
      <c r="J168" s="144" t="s">
        <v>74</v>
      </c>
      <c r="K168" s="135" t="s">
        <v>3</v>
      </c>
      <c r="L168" s="135" t="s">
        <v>3</v>
      </c>
      <c r="M168" s="135" t="s">
        <v>3</v>
      </c>
      <c r="N168" s="135" t="s">
        <v>3</v>
      </c>
      <c r="O168" s="135" t="s">
        <v>3</v>
      </c>
      <c r="P168" s="135" t="s">
        <v>3</v>
      </c>
      <c r="Q168" s="134">
        <v>23.7</v>
      </c>
      <c r="R168" s="134">
        <v>0</v>
      </c>
      <c r="S168" s="134">
        <v>0</v>
      </c>
      <c r="T168" s="134">
        <v>0</v>
      </c>
      <c r="U168" s="134">
        <v>0</v>
      </c>
      <c r="V168" s="134">
        <v>0</v>
      </c>
      <c r="W168" s="134">
        <v>0</v>
      </c>
      <c r="X168" s="134">
        <v>0</v>
      </c>
      <c r="Y168" s="134">
        <f t="shared" si="10"/>
        <v>23.7</v>
      </c>
      <c r="Z168" s="142"/>
    </row>
    <row r="169" spans="1:26" s="148" customFormat="1" ht="15" customHeight="1">
      <c r="A169" s="141"/>
      <c r="B169" s="243"/>
      <c r="C169" s="157"/>
      <c r="D169" s="157"/>
      <c r="E169" s="135"/>
      <c r="F169" s="135"/>
      <c r="G169" s="243"/>
      <c r="H169" s="144" t="s">
        <v>319</v>
      </c>
      <c r="I169" s="144" t="s">
        <v>235</v>
      </c>
      <c r="J169" s="144" t="s">
        <v>92</v>
      </c>
      <c r="K169" s="135" t="s">
        <v>3</v>
      </c>
      <c r="L169" s="135" t="s">
        <v>3</v>
      </c>
      <c r="M169" s="135" t="s">
        <v>3</v>
      </c>
      <c r="N169" s="135" t="s">
        <v>3</v>
      </c>
      <c r="O169" s="135" t="s">
        <v>3</v>
      </c>
      <c r="P169" s="135" t="s">
        <v>3</v>
      </c>
      <c r="Q169" s="134">
        <v>0</v>
      </c>
      <c r="R169" s="134">
        <v>0</v>
      </c>
      <c r="S169" s="134">
        <v>0</v>
      </c>
      <c r="T169" s="134">
        <v>0</v>
      </c>
      <c r="U169" s="134">
        <v>0</v>
      </c>
      <c r="V169" s="134">
        <v>0</v>
      </c>
      <c r="W169" s="134">
        <v>0</v>
      </c>
      <c r="X169" s="134">
        <v>0</v>
      </c>
      <c r="Y169" s="134">
        <f t="shared" si="10"/>
        <v>0</v>
      </c>
      <c r="Z169" s="142"/>
    </row>
    <row r="170" spans="1:26" s="148" customFormat="1" ht="15" customHeight="1">
      <c r="A170" s="141"/>
      <c r="B170" s="243"/>
      <c r="C170" s="157"/>
      <c r="D170" s="157"/>
      <c r="E170" s="135"/>
      <c r="F170" s="135"/>
      <c r="G170" s="243"/>
      <c r="H170" s="144" t="s">
        <v>319</v>
      </c>
      <c r="I170" s="144" t="s">
        <v>235</v>
      </c>
      <c r="J170" s="144" t="s">
        <v>181</v>
      </c>
      <c r="K170" s="135" t="s">
        <v>3</v>
      </c>
      <c r="L170" s="135" t="s">
        <v>3</v>
      </c>
      <c r="M170" s="135" t="s">
        <v>3</v>
      </c>
      <c r="N170" s="135" t="s">
        <v>3</v>
      </c>
      <c r="O170" s="135" t="s">
        <v>3</v>
      </c>
      <c r="P170" s="135" t="s">
        <v>3</v>
      </c>
      <c r="Q170" s="134">
        <f>1787.234+102.109+35.106</f>
        <v>1924.4489999999998</v>
      </c>
      <c r="R170" s="134">
        <v>0</v>
      </c>
      <c r="S170" s="134">
        <v>0</v>
      </c>
      <c r="T170" s="134">
        <v>0</v>
      </c>
      <c r="U170" s="134">
        <v>0</v>
      </c>
      <c r="V170" s="134">
        <v>0</v>
      </c>
      <c r="W170" s="134">
        <v>0</v>
      </c>
      <c r="X170" s="134">
        <v>0</v>
      </c>
      <c r="Y170" s="134">
        <f t="shared" si="10"/>
        <v>1924.4489999999998</v>
      </c>
      <c r="Z170" s="142"/>
    </row>
    <row r="171" spans="1:26" s="148" customFormat="1" ht="24" customHeight="1">
      <c r="A171" s="155"/>
      <c r="B171" s="156" t="s">
        <v>28</v>
      </c>
      <c r="C171" s="157"/>
      <c r="D171" s="157"/>
      <c r="E171" s="135"/>
      <c r="F171" s="135"/>
      <c r="G171" s="157"/>
      <c r="H171" s="144" t="s">
        <v>3</v>
      </c>
      <c r="I171" s="144" t="s">
        <v>3</v>
      </c>
      <c r="J171" s="144" t="s">
        <v>3</v>
      </c>
      <c r="K171" s="135" t="s">
        <v>3</v>
      </c>
      <c r="L171" s="135" t="s">
        <v>3</v>
      </c>
      <c r="M171" s="144" t="s">
        <v>3</v>
      </c>
      <c r="N171" s="144" t="s">
        <v>3</v>
      </c>
      <c r="O171" s="144" t="s">
        <v>3</v>
      </c>
      <c r="P171" s="134">
        <f>SUM(P172:P178)</f>
        <v>29336.799999999999</v>
      </c>
      <c r="Q171" s="134">
        <f t="shared" ref="Q171:W171" si="12">SUM(Q172:Q177)</f>
        <v>59836.700000000004</v>
      </c>
      <c r="R171" s="134">
        <f t="shared" si="12"/>
        <v>31736.7</v>
      </c>
      <c r="S171" s="134">
        <f t="shared" si="12"/>
        <v>31736.7</v>
      </c>
      <c r="T171" s="134">
        <f t="shared" si="12"/>
        <v>25651.5</v>
      </c>
      <c r="U171" s="134">
        <f t="shared" si="12"/>
        <v>22394.6</v>
      </c>
      <c r="V171" s="134">
        <f t="shared" si="12"/>
        <v>21703.3</v>
      </c>
      <c r="W171" s="134">
        <f t="shared" si="12"/>
        <v>21703.3</v>
      </c>
      <c r="X171" s="134">
        <f>SUM(X172:X177)</f>
        <v>21126</v>
      </c>
      <c r="Y171" s="134">
        <f t="shared" si="10"/>
        <v>265225.59999999998</v>
      </c>
      <c r="Z171" s="142"/>
    </row>
    <row r="172" spans="1:26" s="148" customFormat="1" ht="15" customHeight="1">
      <c r="A172" s="155"/>
      <c r="B172" s="243" t="s">
        <v>8</v>
      </c>
      <c r="C172" s="157" t="s">
        <v>6</v>
      </c>
      <c r="D172" s="157" t="s">
        <v>3</v>
      </c>
      <c r="E172" s="135" t="s">
        <v>3</v>
      </c>
      <c r="F172" s="135" t="s">
        <v>3</v>
      </c>
      <c r="G172" s="243" t="s">
        <v>34</v>
      </c>
      <c r="H172" s="144" t="s">
        <v>319</v>
      </c>
      <c r="I172" s="144" t="s">
        <v>235</v>
      </c>
      <c r="J172" s="144" t="s">
        <v>181</v>
      </c>
      <c r="K172" s="135" t="s">
        <v>3</v>
      </c>
      <c r="L172" s="135" t="s">
        <v>3</v>
      </c>
      <c r="M172" s="135" t="s">
        <v>3</v>
      </c>
      <c r="N172" s="135" t="s">
        <v>3</v>
      </c>
      <c r="O172" s="135" t="s">
        <v>3</v>
      </c>
      <c r="P172" s="134">
        <f>1500+550</f>
        <v>2050</v>
      </c>
      <c r="Q172" s="134">
        <v>30150</v>
      </c>
      <c r="R172" s="134">
        <v>2050</v>
      </c>
      <c r="S172" s="134">
        <v>2050</v>
      </c>
      <c r="T172" s="134">
        <v>0</v>
      </c>
      <c r="U172" s="134">
        <v>0</v>
      </c>
      <c r="V172" s="134">
        <v>0</v>
      </c>
      <c r="W172" s="134">
        <v>0</v>
      </c>
      <c r="X172" s="134">
        <v>0</v>
      </c>
      <c r="Y172" s="134">
        <f t="shared" si="10"/>
        <v>36300</v>
      </c>
      <c r="Z172" s="142"/>
    </row>
    <row r="173" spans="1:26" s="148" customFormat="1" ht="15" customHeight="1">
      <c r="A173" s="155"/>
      <c r="B173" s="243"/>
      <c r="C173" s="157"/>
      <c r="D173" s="157"/>
      <c r="E173" s="135"/>
      <c r="F173" s="135"/>
      <c r="G173" s="243"/>
      <c r="H173" s="144" t="s">
        <v>319</v>
      </c>
      <c r="I173" s="144" t="s">
        <v>220</v>
      </c>
      <c r="J173" s="144" t="s">
        <v>181</v>
      </c>
      <c r="K173" s="135" t="s">
        <v>3</v>
      </c>
      <c r="L173" s="135" t="s">
        <v>3</v>
      </c>
      <c r="M173" s="135" t="s">
        <v>3</v>
      </c>
      <c r="N173" s="135" t="s">
        <v>3</v>
      </c>
      <c r="O173" s="135" t="s">
        <v>3</v>
      </c>
      <c r="P173" s="134">
        <v>27286.799999999999</v>
      </c>
      <c r="Q173" s="134">
        <v>0</v>
      </c>
      <c r="R173" s="134">
        <v>0</v>
      </c>
      <c r="S173" s="134">
        <v>0</v>
      </c>
      <c r="T173" s="134">
        <v>0</v>
      </c>
      <c r="U173" s="134">
        <v>0</v>
      </c>
      <c r="V173" s="134">
        <v>0</v>
      </c>
      <c r="W173" s="134">
        <v>0</v>
      </c>
      <c r="X173" s="134">
        <v>0</v>
      </c>
      <c r="Y173" s="134">
        <f t="shared" si="10"/>
        <v>27286.799999999999</v>
      </c>
      <c r="Z173" s="142"/>
    </row>
    <row r="174" spans="1:26" s="148" customFormat="1" ht="15" customHeight="1">
      <c r="A174" s="155"/>
      <c r="B174" s="243"/>
      <c r="C174" s="157"/>
      <c r="D174" s="157"/>
      <c r="E174" s="135"/>
      <c r="F174" s="135"/>
      <c r="G174" s="243"/>
      <c r="H174" s="144" t="s">
        <v>319</v>
      </c>
      <c r="I174" s="144" t="s">
        <v>253</v>
      </c>
      <c r="J174" s="144" t="s">
        <v>92</v>
      </c>
      <c r="K174" s="135" t="s">
        <v>3</v>
      </c>
      <c r="L174" s="135" t="s">
        <v>3</v>
      </c>
      <c r="M174" s="135" t="s">
        <v>3</v>
      </c>
      <c r="N174" s="135" t="s">
        <v>3</v>
      </c>
      <c r="O174" s="135" t="s">
        <v>3</v>
      </c>
      <c r="P174" s="135" t="s">
        <v>3</v>
      </c>
      <c r="Q174" s="135" t="s">
        <v>3</v>
      </c>
      <c r="R174" s="135" t="s">
        <v>3</v>
      </c>
      <c r="S174" s="135">
        <v>0</v>
      </c>
      <c r="T174" s="134">
        <v>0</v>
      </c>
      <c r="U174" s="134">
        <v>0</v>
      </c>
      <c r="V174" s="134">
        <v>0</v>
      </c>
      <c r="W174" s="134">
        <v>0</v>
      </c>
      <c r="X174" s="134">
        <v>0</v>
      </c>
      <c r="Y174" s="134">
        <f t="shared" si="10"/>
        <v>0</v>
      </c>
      <c r="Z174" s="142"/>
    </row>
    <row r="175" spans="1:26" s="148" customFormat="1" ht="15" customHeight="1">
      <c r="A175" s="155"/>
      <c r="B175" s="243"/>
      <c r="C175" s="157"/>
      <c r="D175" s="157"/>
      <c r="E175" s="135"/>
      <c r="F175" s="135"/>
      <c r="G175" s="243"/>
      <c r="H175" s="144" t="s">
        <v>319</v>
      </c>
      <c r="I175" s="144" t="s">
        <v>253</v>
      </c>
      <c r="J175" s="144" t="s">
        <v>181</v>
      </c>
      <c r="K175" s="135" t="s">
        <v>3</v>
      </c>
      <c r="L175" s="135" t="s">
        <v>3</v>
      </c>
      <c r="M175" s="135" t="s">
        <v>3</v>
      </c>
      <c r="N175" s="135" t="s">
        <v>3</v>
      </c>
      <c r="O175" s="135" t="s">
        <v>3</v>
      </c>
      <c r="P175" s="135" t="s">
        <v>3</v>
      </c>
      <c r="Q175" s="134">
        <v>29314.9</v>
      </c>
      <c r="R175" s="134">
        <v>29686.7</v>
      </c>
      <c r="S175" s="134">
        <v>29686.7</v>
      </c>
      <c r="T175" s="134">
        <v>25651.5</v>
      </c>
      <c r="U175" s="134">
        <v>22394.6</v>
      </c>
      <c r="V175" s="134">
        <v>21703.3</v>
      </c>
      <c r="W175" s="134">
        <v>21703.3</v>
      </c>
      <c r="X175" s="134">
        <v>21126</v>
      </c>
      <c r="Y175" s="134">
        <f t="shared" si="10"/>
        <v>201266.99999999997</v>
      </c>
      <c r="Z175" s="142"/>
    </row>
    <row r="176" spans="1:26" s="148" customFormat="1" ht="15" customHeight="1">
      <c r="A176" s="155"/>
      <c r="B176" s="243"/>
      <c r="C176" s="157"/>
      <c r="D176" s="157"/>
      <c r="E176" s="135"/>
      <c r="F176" s="135"/>
      <c r="G176" s="243"/>
      <c r="H176" s="144" t="s">
        <v>319</v>
      </c>
      <c r="I176" s="144" t="s">
        <v>253</v>
      </c>
      <c r="J176" s="144" t="s">
        <v>74</v>
      </c>
      <c r="K176" s="135" t="s">
        <v>3</v>
      </c>
      <c r="L176" s="135" t="s">
        <v>3</v>
      </c>
      <c r="M176" s="135" t="s">
        <v>3</v>
      </c>
      <c r="N176" s="135" t="s">
        <v>3</v>
      </c>
      <c r="O176" s="135" t="s">
        <v>3</v>
      </c>
      <c r="P176" s="135" t="s">
        <v>3</v>
      </c>
      <c r="Q176" s="134">
        <v>371.8</v>
      </c>
      <c r="R176" s="134">
        <v>0</v>
      </c>
      <c r="S176" s="134">
        <v>0</v>
      </c>
      <c r="T176" s="134">
        <v>0</v>
      </c>
      <c r="U176" s="134">
        <v>0</v>
      </c>
      <c r="V176" s="134">
        <v>0</v>
      </c>
      <c r="W176" s="134">
        <v>0</v>
      </c>
      <c r="X176" s="134">
        <v>0</v>
      </c>
      <c r="Y176" s="134">
        <f t="shared" si="10"/>
        <v>371.8</v>
      </c>
      <c r="Z176" s="142"/>
    </row>
    <row r="177" spans="1:28" s="148" customFormat="1" ht="15" customHeight="1">
      <c r="A177" s="155"/>
      <c r="B177" s="243"/>
      <c r="C177" s="157"/>
      <c r="D177" s="157"/>
      <c r="E177" s="135"/>
      <c r="F177" s="135"/>
      <c r="G177" s="243"/>
      <c r="H177" s="144" t="s">
        <v>319</v>
      </c>
      <c r="I177" s="144" t="s">
        <v>235</v>
      </c>
      <c r="J177" s="144" t="s">
        <v>92</v>
      </c>
      <c r="K177" s="135" t="s">
        <v>3</v>
      </c>
      <c r="L177" s="135" t="s">
        <v>3</v>
      </c>
      <c r="M177" s="135" t="s">
        <v>3</v>
      </c>
      <c r="N177" s="135" t="s">
        <v>3</v>
      </c>
      <c r="O177" s="135" t="s">
        <v>3</v>
      </c>
      <c r="P177" s="135"/>
      <c r="Q177" s="134">
        <v>0</v>
      </c>
      <c r="R177" s="134"/>
      <c r="S177" s="134">
        <v>0</v>
      </c>
      <c r="T177" s="134">
        <v>0</v>
      </c>
      <c r="U177" s="134">
        <v>0</v>
      </c>
      <c r="V177" s="134">
        <v>0</v>
      </c>
      <c r="W177" s="134">
        <v>0</v>
      </c>
      <c r="X177" s="134">
        <v>0</v>
      </c>
      <c r="Y177" s="134">
        <f t="shared" si="10"/>
        <v>0</v>
      </c>
      <c r="Z177" s="142"/>
    </row>
    <row r="178" spans="1:28" s="148" customFormat="1" ht="15" customHeight="1">
      <c r="A178" s="155"/>
      <c r="B178" s="161" t="s">
        <v>9</v>
      </c>
      <c r="C178" s="157" t="s">
        <v>6</v>
      </c>
      <c r="D178" s="157" t="s">
        <v>3</v>
      </c>
      <c r="E178" s="135" t="s">
        <v>3</v>
      </c>
      <c r="F178" s="135" t="s">
        <v>3</v>
      </c>
      <c r="G178" s="157"/>
      <c r="H178" s="144"/>
      <c r="I178" s="144"/>
      <c r="J178" s="144"/>
      <c r="K178" s="135"/>
      <c r="L178" s="135"/>
      <c r="M178" s="135"/>
      <c r="N178" s="135"/>
      <c r="O178" s="135"/>
      <c r="P178" s="135"/>
      <c r="Q178" s="136"/>
      <c r="R178" s="136"/>
      <c r="S178" s="135"/>
      <c r="T178" s="135"/>
      <c r="U178" s="135"/>
      <c r="V178" s="135"/>
      <c r="W178" s="135"/>
      <c r="X178" s="135"/>
      <c r="Y178" s="134"/>
      <c r="Z178" s="142"/>
    </row>
    <row r="179" spans="1:28" s="148" customFormat="1" ht="15" customHeight="1">
      <c r="A179" s="155"/>
      <c r="B179" s="161" t="s">
        <v>10</v>
      </c>
      <c r="C179" s="157" t="s">
        <v>6</v>
      </c>
      <c r="D179" s="157" t="s">
        <v>3</v>
      </c>
      <c r="E179" s="135" t="s">
        <v>3</v>
      </c>
      <c r="F179" s="135" t="s">
        <v>3</v>
      </c>
      <c r="G179" s="157"/>
      <c r="H179" s="144"/>
      <c r="I179" s="144"/>
      <c r="J179" s="144"/>
      <c r="K179" s="135" t="s">
        <v>3</v>
      </c>
      <c r="L179" s="135" t="s">
        <v>3</v>
      </c>
      <c r="M179" s="135" t="s">
        <v>3</v>
      </c>
      <c r="N179" s="135" t="s">
        <v>3</v>
      </c>
      <c r="O179" s="135" t="s">
        <v>3</v>
      </c>
      <c r="P179" s="135" t="s">
        <v>3</v>
      </c>
      <c r="Q179" s="135" t="s">
        <v>3</v>
      </c>
      <c r="R179" s="135" t="s">
        <v>3</v>
      </c>
      <c r="S179" s="135" t="s">
        <v>3</v>
      </c>
      <c r="T179" s="135" t="s">
        <v>3</v>
      </c>
      <c r="U179" s="135" t="s">
        <v>3</v>
      </c>
      <c r="V179" s="135" t="s">
        <v>3</v>
      </c>
      <c r="W179" s="135" t="s">
        <v>3</v>
      </c>
      <c r="X179" s="135" t="s">
        <v>3</v>
      </c>
      <c r="Y179" s="135" t="s">
        <v>3</v>
      </c>
      <c r="Z179" s="143"/>
    </row>
    <row r="180" spans="1:28" s="148" customFormat="1" ht="77.099999999999994" customHeight="1">
      <c r="A180" s="155"/>
      <c r="B180" s="167" t="s">
        <v>215</v>
      </c>
      <c r="C180" s="157" t="s">
        <v>53</v>
      </c>
      <c r="D180" s="157" t="s">
        <v>3</v>
      </c>
      <c r="E180" s="157" t="s">
        <v>39</v>
      </c>
      <c r="F180" s="135" t="s">
        <v>432</v>
      </c>
      <c r="G180" s="157"/>
      <c r="H180" s="135" t="s">
        <v>3</v>
      </c>
      <c r="I180" s="135" t="s">
        <v>3</v>
      </c>
      <c r="J180" s="135" t="s">
        <v>3</v>
      </c>
      <c r="K180" s="135" t="s">
        <v>3</v>
      </c>
      <c r="L180" s="135" t="s">
        <v>3</v>
      </c>
      <c r="M180" s="135">
        <v>2</v>
      </c>
      <c r="N180" s="135" t="s">
        <v>3</v>
      </c>
      <c r="O180" s="135" t="s">
        <v>3</v>
      </c>
      <c r="P180" s="135">
        <v>20</v>
      </c>
      <c r="Q180" s="135">
        <v>25</v>
      </c>
      <c r="R180" s="135">
        <v>25</v>
      </c>
      <c r="S180" s="135">
        <v>25</v>
      </c>
      <c r="T180" s="135">
        <v>25</v>
      </c>
      <c r="U180" s="135">
        <v>10</v>
      </c>
      <c r="V180" s="135">
        <v>17</v>
      </c>
      <c r="W180" s="135">
        <v>17</v>
      </c>
      <c r="X180" s="135">
        <v>17</v>
      </c>
      <c r="Y180" s="135" t="s">
        <v>3</v>
      </c>
      <c r="Z180" s="143"/>
    </row>
    <row r="181" spans="1:28" s="148" customFormat="1" ht="74.25" customHeight="1">
      <c r="A181" s="155"/>
      <c r="B181" s="167" t="s">
        <v>223</v>
      </c>
      <c r="C181" s="157" t="s">
        <v>29</v>
      </c>
      <c r="D181" s="157" t="s">
        <v>3</v>
      </c>
      <c r="E181" s="157" t="s">
        <v>469</v>
      </c>
      <c r="F181" s="135" t="s">
        <v>432</v>
      </c>
      <c r="G181" s="157"/>
      <c r="H181" s="135" t="s">
        <v>3</v>
      </c>
      <c r="I181" s="135" t="s">
        <v>3</v>
      </c>
      <c r="J181" s="135" t="s">
        <v>3</v>
      </c>
      <c r="K181" s="135" t="s">
        <v>3</v>
      </c>
      <c r="L181" s="135" t="s">
        <v>3</v>
      </c>
      <c r="M181" s="135" t="s">
        <v>3</v>
      </c>
      <c r="N181" s="135" t="s">
        <v>3</v>
      </c>
      <c r="O181" s="135" t="s">
        <v>3</v>
      </c>
      <c r="P181" s="135">
        <v>112</v>
      </c>
      <c r="Q181" s="135">
        <v>112.5</v>
      </c>
      <c r="R181" s="135">
        <v>113.7</v>
      </c>
      <c r="S181" s="135">
        <v>114.9</v>
      </c>
      <c r="T181" s="135" t="s">
        <v>3</v>
      </c>
      <c r="U181" s="135" t="s">
        <v>3</v>
      </c>
      <c r="V181" s="135" t="s">
        <v>3</v>
      </c>
      <c r="W181" s="135" t="s">
        <v>3</v>
      </c>
      <c r="X181" s="135" t="s">
        <v>3</v>
      </c>
      <c r="Y181" s="135" t="s">
        <v>3</v>
      </c>
      <c r="Z181" s="143"/>
    </row>
    <row r="182" spans="1:28" s="148" customFormat="1" ht="60" customHeight="1">
      <c r="A182" s="155"/>
      <c r="B182" s="167" t="s">
        <v>363</v>
      </c>
      <c r="C182" s="157" t="s">
        <v>38</v>
      </c>
      <c r="D182" s="157" t="s">
        <v>3</v>
      </c>
      <c r="E182" s="157" t="s">
        <v>39</v>
      </c>
      <c r="F182" s="135" t="s">
        <v>432</v>
      </c>
      <c r="G182" s="157"/>
      <c r="H182" s="135" t="s">
        <v>3</v>
      </c>
      <c r="I182" s="135" t="s">
        <v>3</v>
      </c>
      <c r="J182" s="135" t="s">
        <v>3</v>
      </c>
      <c r="K182" s="135" t="s">
        <v>3</v>
      </c>
      <c r="L182" s="135" t="s">
        <v>3</v>
      </c>
      <c r="M182" s="135" t="s">
        <v>3</v>
      </c>
      <c r="N182" s="135" t="s">
        <v>3</v>
      </c>
      <c r="O182" s="135" t="s">
        <v>3</v>
      </c>
      <c r="P182" s="135">
        <v>52</v>
      </c>
      <c r="Q182" s="135" t="s">
        <v>3</v>
      </c>
      <c r="R182" s="135">
        <v>70</v>
      </c>
      <c r="S182" s="135">
        <v>71</v>
      </c>
      <c r="T182" s="135">
        <v>72</v>
      </c>
      <c r="U182" s="135">
        <v>73</v>
      </c>
      <c r="V182" s="135">
        <v>74</v>
      </c>
      <c r="W182" s="135">
        <v>75</v>
      </c>
      <c r="X182" s="135">
        <v>76</v>
      </c>
      <c r="Y182" s="135" t="s">
        <v>3</v>
      </c>
      <c r="Z182" s="143"/>
    </row>
    <row r="183" spans="1:28" s="148" customFormat="1" ht="125.25" customHeight="1">
      <c r="A183" s="155"/>
      <c r="B183" s="167" t="s">
        <v>261</v>
      </c>
      <c r="C183" s="157" t="s">
        <v>29</v>
      </c>
      <c r="D183" s="157" t="s">
        <v>3</v>
      </c>
      <c r="E183" s="157" t="s">
        <v>470</v>
      </c>
      <c r="F183" s="135" t="s">
        <v>429</v>
      </c>
      <c r="G183" s="157"/>
      <c r="H183" s="135" t="s">
        <v>3</v>
      </c>
      <c r="I183" s="135" t="s">
        <v>3</v>
      </c>
      <c r="J183" s="135" t="s">
        <v>3</v>
      </c>
      <c r="K183" s="135" t="s">
        <v>3</v>
      </c>
      <c r="L183" s="135" t="s">
        <v>3</v>
      </c>
      <c r="M183" s="135" t="s">
        <v>3</v>
      </c>
      <c r="N183" s="135" t="s">
        <v>3</v>
      </c>
      <c r="O183" s="135" t="s">
        <v>3</v>
      </c>
      <c r="P183" s="135" t="s">
        <v>3</v>
      </c>
      <c r="Q183" s="135">
        <v>46</v>
      </c>
      <c r="R183" s="135">
        <v>46</v>
      </c>
      <c r="S183" s="135" t="s">
        <v>3</v>
      </c>
      <c r="T183" s="135" t="s">
        <v>3</v>
      </c>
      <c r="U183" s="135" t="s">
        <v>3</v>
      </c>
      <c r="V183" s="135" t="s">
        <v>3</v>
      </c>
      <c r="W183" s="135" t="s">
        <v>3</v>
      </c>
      <c r="X183" s="135" t="s">
        <v>3</v>
      </c>
      <c r="Y183" s="135" t="s">
        <v>3</v>
      </c>
      <c r="Z183" s="143"/>
    </row>
    <row r="184" spans="1:28" s="148" customFormat="1" ht="32.450000000000003" customHeight="1">
      <c r="A184" s="155" t="s">
        <v>49</v>
      </c>
      <c r="B184" s="167" t="s">
        <v>183</v>
      </c>
      <c r="C184" s="157"/>
      <c r="D184" s="157">
        <v>0.1</v>
      </c>
      <c r="E184" s="135"/>
      <c r="F184" s="135" t="s">
        <v>432</v>
      </c>
      <c r="G184" s="157"/>
      <c r="H184" s="144"/>
      <c r="I184" s="144"/>
      <c r="J184" s="144"/>
      <c r="K184" s="135"/>
      <c r="L184" s="135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34">
        <f t="shared" si="10"/>
        <v>0</v>
      </c>
      <c r="Z184" s="143"/>
    </row>
    <row r="185" spans="1:28" s="148" customFormat="1" ht="15" customHeight="1">
      <c r="A185" s="254"/>
      <c r="B185" s="244" t="s">
        <v>216</v>
      </c>
      <c r="C185" s="243" t="s">
        <v>6</v>
      </c>
      <c r="D185" s="157" t="s">
        <v>3</v>
      </c>
      <c r="E185" s="135" t="s">
        <v>3</v>
      </c>
      <c r="F185" s="135" t="s">
        <v>3</v>
      </c>
      <c r="G185" s="157"/>
      <c r="H185" s="144" t="s">
        <v>3</v>
      </c>
      <c r="I185" s="144" t="s">
        <v>3</v>
      </c>
      <c r="J185" s="144" t="s">
        <v>3</v>
      </c>
      <c r="K185" s="135" t="s">
        <v>3</v>
      </c>
      <c r="L185" s="135" t="s">
        <v>3</v>
      </c>
      <c r="M185" s="137">
        <f>M186</f>
        <v>1671.8</v>
      </c>
      <c r="N185" s="137">
        <v>0</v>
      </c>
      <c r="O185" s="137">
        <v>0</v>
      </c>
      <c r="P185" s="137">
        <v>0</v>
      </c>
      <c r="Q185" s="137">
        <f>Q186</f>
        <v>0</v>
      </c>
      <c r="R185" s="137">
        <v>0</v>
      </c>
      <c r="S185" s="137">
        <v>0</v>
      </c>
      <c r="T185" s="137">
        <v>0</v>
      </c>
      <c r="U185" s="137">
        <v>0</v>
      </c>
      <c r="V185" s="137">
        <v>0</v>
      </c>
      <c r="W185" s="137">
        <v>0</v>
      </c>
      <c r="X185" s="137">
        <v>0</v>
      </c>
      <c r="Y185" s="134">
        <f t="shared" si="10"/>
        <v>1671.8</v>
      </c>
      <c r="Z185" s="142"/>
    </row>
    <row r="186" spans="1:28" s="148" customFormat="1" ht="15" customHeight="1">
      <c r="A186" s="254"/>
      <c r="B186" s="244"/>
      <c r="C186" s="243"/>
      <c r="D186" s="157" t="s">
        <v>3</v>
      </c>
      <c r="E186" s="135" t="s">
        <v>3</v>
      </c>
      <c r="F186" s="135" t="s">
        <v>3</v>
      </c>
      <c r="G186" s="157"/>
      <c r="H186" s="144" t="s">
        <v>318</v>
      </c>
      <c r="I186" s="144" t="s">
        <v>73</v>
      </c>
      <c r="J186" s="144" t="s">
        <v>74</v>
      </c>
      <c r="K186" s="135" t="s">
        <v>3</v>
      </c>
      <c r="L186" s="135" t="s">
        <v>3</v>
      </c>
      <c r="M186" s="137">
        <v>1671.8</v>
      </c>
      <c r="N186" s="137" t="s">
        <v>3</v>
      </c>
      <c r="O186" s="137" t="s">
        <v>3</v>
      </c>
      <c r="P186" s="137" t="s">
        <v>3</v>
      </c>
      <c r="Q186" s="137">
        <v>0</v>
      </c>
      <c r="R186" s="137">
        <v>0</v>
      </c>
      <c r="S186" s="137">
        <v>0</v>
      </c>
      <c r="T186" s="137">
        <v>0</v>
      </c>
      <c r="U186" s="137">
        <v>0</v>
      </c>
      <c r="V186" s="137">
        <v>0</v>
      </c>
      <c r="W186" s="137">
        <v>0</v>
      </c>
      <c r="X186" s="137">
        <v>0</v>
      </c>
      <c r="Y186" s="134">
        <f t="shared" si="10"/>
        <v>1671.8</v>
      </c>
      <c r="Z186" s="142"/>
    </row>
    <row r="187" spans="1:28" s="148" customFormat="1" ht="15" customHeight="1">
      <c r="A187" s="155"/>
      <c r="B187" s="156" t="s">
        <v>28</v>
      </c>
      <c r="C187" s="157"/>
      <c r="D187" s="157"/>
      <c r="E187" s="135"/>
      <c r="F187" s="135"/>
      <c r="G187" s="157"/>
      <c r="H187" s="144"/>
      <c r="I187" s="144"/>
      <c r="J187" s="144"/>
      <c r="K187" s="135"/>
      <c r="L187" s="135"/>
      <c r="M187" s="135"/>
      <c r="N187" s="135"/>
      <c r="O187" s="135"/>
      <c r="P187" s="135"/>
      <c r="Q187" s="135"/>
      <c r="R187" s="135"/>
      <c r="S187" s="134"/>
      <c r="T187" s="134"/>
      <c r="U187" s="134"/>
      <c r="V187" s="134"/>
      <c r="W187" s="134"/>
      <c r="X187" s="134"/>
      <c r="Y187" s="134"/>
      <c r="Z187" s="142"/>
    </row>
    <row r="188" spans="1:28" s="148" customFormat="1" ht="15" customHeight="1">
      <c r="A188" s="155"/>
      <c r="B188" s="161" t="s">
        <v>9</v>
      </c>
      <c r="C188" s="157" t="s">
        <v>6</v>
      </c>
      <c r="D188" s="157" t="s">
        <v>3</v>
      </c>
      <c r="E188" s="135" t="s">
        <v>3</v>
      </c>
      <c r="F188" s="135" t="s">
        <v>3</v>
      </c>
      <c r="G188" s="157"/>
      <c r="H188" s="135" t="s">
        <v>3</v>
      </c>
      <c r="I188" s="135" t="s">
        <v>3</v>
      </c>
      <c r="J188" s="135" t="s">
        <v>3</v>
      </c>
      <c r="K188" s="135" t="s">
        <v>3</v>
      </c>
      <c r="L188" s="135" t="s">
        <v>3</v>
      </c>
      <c r="M188" s="135" t="s">
        <v>3</v>
      </c>
      <c r="N188" s="135" t="s">
        <v>3</v>
      </c>
      <c r="O188" s="135" t="s">
        <v>3</v>
      </c>
      <c r="P188" s="135" t="s">
        <v>3</v>
      </c>
      <c r="Q188" s="135" t="s">
        <v>3</v>
      </c>
      <c r="R188" s="135" t="s">
        <v>3</v>
      </c>
      <c r="S188" s="135" t="s">
        <v>3</v>
      </c>
      <c r="T188" s="135" t="s">
        <v>3</v>
      </c>
      <c r="U188" s="135" t="s">
        <v>3</v>
      </c>
      <c r="V188" s="135" t="s">
        <v>3</v>
      </c>
      <c r="W188" s="135" t="s">
        <v>3</v>
      </c>
      <c r="X188" s="135" t="s">
        <v>3</v>
      </c>
      <c r="Y188" s="135" t="s">
        <v>3</v>
      </c>
      <c r="Z188" s="143"/>
    </row>
    <row r="189" spans="1:28" s="148" customFormat="1" ht="18.75" customHeight="1">
      <c r="A189" s="155"/>
      <c r="B189" s="161" t="s">
        <v>10</v>
      </c>
      <c r="C189" s="157" t="s">
        <v>6</v>
      </c>
      <c r="D189" s="157" t="s">
        <v>3</v>
      </c>
      <c r="E189" s="135" t="s">
        <v>3</v>
      </c>
      <c r="F189" s="135" t="s">
        <v>3</v>
      </c>
      <c r="G189" s="157"/>
      <c r="H189" s="135" t="s">
        <v>3</v>
      </c>
      <c r="I189" s="135" t="s">
        <v>3</v>
      </c>
      <c r="J189" s="135" t="s">
        <v>3</v>
      </c>
      <c r="K189" s="135" t="s">
        <v>3</v>
      </c>
      <c r="L189" s="135" t="s">
        <v>3</v>
      </c>
      <c r="M189" s="135" t="s">
        <v>3</v>
      </c>
      <c r="N189" s="135" t="s">
        <v>3</v>
      </c>
      <c r="O189" s="135" t="s">
        <v>3</v>
      </c>
      <c r="P189" s="135" t="s">
        <v>3</v>
      </c>
      <c r="Q189" s="135" t="s">
        <v>3</v>
      </c>
      <c r="R189" s="135" t="s">
        <v>3</v>
      </c>
      <c r="S189" s="135" t="s">
        <v>3</v>
      </c>
      <c r="T189" s="135" t="s">
        <v>3</v>
      </c>
      <c r="U189" s="135" t="s">
        <v>3</v>
      </c>
      <c r="V189" s="135" t="s">
        <v>3</v>
      </c>
      <c r="W189" s="135" t="s">
        <v>3</v>
      </c>
      <c r="X189" s="135" t="s">
        <v>3</v>
      </c>
      <c r="Y189" s="135" t="s">
        <v>3</v>
      </c>
      <c r="Z189" s="143"/>
    </row>
    <row r="190" spans="1:28" s="148" customFormat="1" ht="64.5" customHeight="1">
      <c r="A190" s="155"/>
      <c r="B190" s="161" t="s">
        <v>132</v>
      </c>
      <c r="C190" s="157" t="s">
        <v>29</v>
      </c>
      <c r="D190" s="157" t="s">
        <v>3</v>
      </c>
      <c r="E190" s="157" t="s">
        <v>457</v>
      </c>
      <c r="F190" s="135" t="s">
        <v>428</v>
      </c>
      <c r="G190" s="157"/>
      <c r="H190" s="135" t="s">
        <v>3</v>
      </c>
      <c r="I190" s="135" t="s">
        <v>3</v>
      </c>
      <c r="J190" s="135" t="s">
        <v>3</v>
      </c>
      <c r="K190" s="135">
        <v>1</v>
      </c>
      <c r="L190" s="135">
        <v>2</v>
      </c>
      <c r="M190" s="135">
        <v>3</v>
      </c>
      <c r="N190" s="135">
        <v>5</v>
      </c>
      <c r="O190" s="135">
        <v>6</v>
      </c>
      <c r="P190" s="135">
        <v>7</v>
      </c>
      <c r="Q190" s="135">
        <v>8</v>
      </c>
      <c r="R190" s="135">
        <v>8</v>
      </c>
      <c r="S190" s="135">
        <v>8</v>
      </c>
      <c r="T190" s="135">
        <v>9</v>
      </c>
      <c r="U190" s="135">
        <v>9.5</v>
      </c>
      <c r="V190" s="135">
        <v>10</v>
      </c>
      <c r="W190" s="135">
        <v>10.5</v>
      </c>
      <c r="X190" s="135">
        <v>11</v>
      </c>
      <c r="Y190" s="135" t="s">
        <v>3</v>
      </c>
      <c r="Z190" s="143"/>
    </row>
    <row r="191" spans="1:28" s="148" customFormat="1" ht="27.6" customHeight="1">
      <c r="A191" s="187" t="s">
        <v>70</v>
      </c>
      <c r="B191" s="161" t="s">
        <v>182</v>
      </c>
      <c r="C191" s="157"/>
      <c r="D191" s="157">
        <v>0.1</v>
      </c>
      <c r="E191" s="135"/>
      <c r="F191" s="135" t="s">
        <v>428</v>
      </c>
      <c r="G191" s="157"/>
      <c r="H191" s="144"/>
      <c r="I191" s="144"/>
      <c r="J191" s="144"/>
      <c r="K191" s="135"/>
      <c r="L191" s="135"/>
      <c r="M191" s="163"/>
      <c r="N191" s="163"/>
      <c r="O191" s="163"/>
      <c r="P191" s="163"/>
      <c r="Q191" s="163"/>
      <c r="R191" s="134"/>
      <c r="S191" s="134"/>
      <c r="T191" s="134"/>
      <c r="U191" s="163"/>
      <c r="V191" s="163"/>
      <c r="W191" s="163"/>
      <c r="X191" s="163"/>
      <c r="Y191" s="134">
        <f t="shared" si="10"/>
        <v>0</v>
      </c>
      <c r="Z191" s="143"/>
    </row>
    <row r="192" spans="1:28" s="148" customFormat="1" ht="19.5" customHeight="1">
      <c r="A192" s="256"/>
      <c r="B192" s="244" t="s">
        <v>216</v>
      </c>
      <c r="C192" s="243" t="s">
        <v>6</v>
      </c>
      <c r="D192" s="157" t="s">
        <v>3</v>
      </c>
      <c r="E192" s="135" t="s">
        <v>3</v>
      </c>
      <c r="F192" s="135" t="s">
        <v>3</v>
      </c>
      <c r="G192" s="157"/>
      <c r="H192" s="144" t="s">
        <v>3</v>
      </c>
      <c r="I192" s="144" t="s">
        <v>3</v>
      </c>
      <c r="J192" s="144" t="s">
        <v>3</v>
      </c>
      <c r="K192" s="135" t="s">
        <v>3</v>
      </c>
      <c r="L192" s="135" t="s">
        <v>3</v>
      </c>
      <c r="M192" s="134">
        <f>SUM(M193:M205)</f>
        <v>1025.5999999999999</v>
      </c>
      <c r="N192" s="134">
        <f>SUM(N193:N205)</f>
        <v>17000</v>
      </c>
      <c r="O192" s="134">
        <f>SUM(O193:O205)</f>
        <v>36940.9</v>
      </c>
      <c r="P192" s="134">
        <f>SUM(P193:P203)</f>
        <v>63414.8</v>
      </c>
      <c r="Q192" s="134">
        <f>SUM(Q193:Q205)</f>
        <v>20455.899999999998</v>
      </c>
      <c r="R192" s="134">
        <f>SUM(R193:R203)</f>
        <v>34021.262999999999</v>
      </c>
      <c r="S192" s="134">
        <f>SUM(S193:S203)</f>
        <v>44738.3</v>
      </c>
      <c r="T192" s="134">
        <f>SUM(T193:T204)</f>
        <v>18459.2</v>
      </c>
      <c r="U192" s="134">
        <f>SUM(U193:U204)</f>
        <v>63179.199999999997</v>
      </c>
      <c r="V192" s="134">
        <f>SUM(V193:V204)</f>
        <v>140511.29999999999</v>
      </c>
      <c r="W192" s="134">
        <f>SUM(W193:W204)</f>
        <v>0</v>
      </c>
      <c r="X192" s="134">
        <f>SUM(X193:X204)</f>
        <v>0</v>
      </c>
      <c r="Y192" s="134">
        <f t="shared" si="10"/>
        <v>439746.46300000005</v>
      </c>
      <c r="Z192" s="142"/>
      <c r="AA192" s="206"/>
      <c r="AB192" s="201"/>
    </row>
    <row r="193" spans="1:29" s="148" customFormat="1" ht="14.45" customHeight="1">
      <c r="A193" s="256"/>
      <c r="B193" s="244"/>
      <c r="C193" s="241"/>
      <c r="D193" s="157" t="s">
        <v>3</v>
      </c>
      <c r="E193" s="135" t="s">
        <v>3</v>
      </c>
      <c r="F193" s="135" t="s">
        <v>3</v>
      </c>
      <c r="G193" s="243" t="s">
        <v>317</v>
      </c>
      <c r="H193" s="144" t="s">
        <v>318</v>
      </c>
      <c r="I193" s="144" t="s">
        <v>212</v>
      </c>
      <c r="J193" s="144" t="s">
        <v>80</v>
      </c>
      <c r="K193" s="135" t="s">
        <v>3</v>
      </c>
      <c r="L193" s="135" t="s">
        <v>3</v>
      </c>
      <c r="M193" s="134" t="s">
        <v>3</v>
      </c>
      <c r="N193" s="134" t="s">
        <v>3</v>
      </c>
      <c r="O193" s="134">
        <v>27432.5</v>
      </c>
      <c r="P193" s="134">
        <v>30399.5</v>
      </c>
      <c r="Q193" s="134" t="s">
        <v>3</v>
      </c>
      <c r="R193" s="134" t="s">
        <v>3</v>
      </c>
      <c r="S193" s="134" t="s">
        <v>3</v>
      </c>
      <c r="T193" s="134" t="s">
        <v>3</v>
      </c>
      <c r="U193" s="134" t="s">
        <v>3</v>
      </c>
      <c r="V193" s="134" t="s">
        <v>3</v>
      </c>
      <c r="W193" s="134" t="s">
        <v>3</v>
      </c>
      <c r="X193" s="134" t="s">
        <v>3</v>
      </c>
      <c r="Y193" s="134">
        <f t="shared" si="10"/>
        <v>57832</v>
      </c>
      <c r="Z193" s="142"/>
    </row>
    <row r="194" spans="1:29" s="148" customFormat="1" ht="15" customHeight="1">
      <c r="A194" s="180"/>
      <c r="B194" s="244"/>
      <c r="C194" s="157"/>
      <c r="D194" s="157"/>
      <c r="E194" s="135"/>
      <c r="F194" s="135"/>
      <c r="G194" s="243"/>
      <c r="H194" s="144" t="s">
        <v>318</v>
      </c>
      <c r="I194" s="144" t="s">
        <v>217</v>
      </c>
      <c r="J194" s="144" t="s">
        <v>251</v>
      </c>
      <c r="K194" s="135" t="s">
        <v>3</v>
      </c>
      <c r="L194" s="135" t="s">
        <v>3</v>
      </c>
      <c r="M194" s="134" t="s">
        <v>3</v>
      </c>
      <c r="N194" s="134" t="s">
        <v>3</v>
      </c>
      <c r="O194" s="134">
        <v>99.8</v>
      </c>
      <c r="P194" s="134">
        <v>20747.900000000001</v>
      </c>
      <c r="Q194" s="134">
        <v>23.6</v>
      </c>
      <c r="R194" s="134">
        <v>5000</v>
      </c>
      <c r="S194" s="134" t="s">
        <v>3</v>
      </c>
      <c r="T194" s="134">
        <v>26.3</v>
      </c>
      <c r="U194" s="134" t="s">
        <v>3</v>
      </c>
      <c r="V194" s="134" t="s">
        <v>3</v>
      </c>
      <c r="W194" s="134">
        <v>0</v>
      </c>
      <c r="X194" s="134">
        <v>0</v>
      </c>
      <c r="Y194" s="134">
        <f t="shared" si="10"/>
        <v>25897.599999999999</v>
      </c>
      <c r="Z194" s="142"/>
    </row>
    <row r="195" spans="1:29" s="148" customFormat="1" ht="15" customHeight="1">
      <c r="A195" s="180"/>
      <c r="B195" s="244"/>
      <c r="C195" s="157"/>
      <c r="D195" s="157"/>
      <c r="E195" s="135"/>
      <c r="F195" s="135"/>
      <c r="G195" s="243"/>
      <c r="H195" s="144" t="s">
        <v>319</v>
      </c>
      <c r="I195" s="144" t="s">
        <v>279</v>
      </c>
      <c r="J195" s="144" t="s">
        <v>251</v>
      </c>
      <c r="K195" s="135"/>
      <c r="L195" s="135"/>
      <c r="M195" s="134"/>
      <c r="N195" s="134"/>
      <c r="O195" s="134"/>
      <c r="P195" s="134"/>
      <c r="Q195" s="134"/>
      <c r="R195" s="134">
        <f>654.999+5894.964</f>
        <v>6549.9629999999997</v>
      </c>
      <c r="S195" s="134">
        <v>39962.5</v>
      </c>
      <c r="T195" s="134">
        <v>17700</v>
      </c>
      <c r="U195" s="134" t="s">
        <v>3</v>
      </c>
      <c r="V195" s="134" t="s">
        <v>3</v>
      </c>
      <c r="W195" s="134">
        <v>0</v>
      </c>
      <c r="X195" s="134">
        <v>0</v>
      </c>
      <c r="Y195" s="134">
        <f t="shared" si="10"/>
        <v>64212.463000000003</v>
      </c>
      <c r="Z195" s="142"/>
    </row>
    <row r="196" spans="1:29" s="148" customFormat="1" ht="17.25" customHeight="1">
      <c r="A196" s="180"/>
      <c r="B196" s="244"/>
      <c r="C196" s="157"/>
      <c r="D196" s="157"/>
      <c r="E196" s="135"/>
      <c r="F196" s="135"/>
      <c r="G196" s="243"/>
      <c r="H196" s="144" t="s">
        <v>318</v>
      </c>
      <c r="I196" s="144" t="s">
        <v>224</v>
      </c>
      <c r="J196" s="144" t="s">
        <v>80</v>
      </c>
      <c r="K196" s="135" t="s">
        <v>3</v>
      </c>
      <c r="L196" s="135" t="s">
        <v>3</v>
      </c>
      <c r="M196" s="134" t="s">
        <v>3</v>
      </c>
      <c r="N196" s="134" t="s">
        <v>3</v>
      </c>
      <c r="O196" s="134" t="s">
        <v>3</v>
      </c>
      <c r="P196" s="134">
        <v>12267.4</v>
      </c>
      <c r="Q196" s="134">
        <v>20432.3</v>
      </c>
      <c r="R196" s="134" t="s">
        <v>3</v>
      </c>
      <c r="S196" s="134" t="s">
        <v>3</v>
      </c>
      <c r="T196" s="134" t="s">
        <v>3</v>
      </c>
      <c r="U196" s="134" t="s">
        <v>3</v>
      </c>
      <c r="V196" s="134" t="s">
        <v>3</v>
      </c>
      <c r="W196" s="134" t="s">
        <v>3</v>
      </c>
      <c r="X196" s="134" t="s">
        <v>3</v>
      </c>
      <c r="Y196" s="134">
        <f t="shared" si="10"/>
        <v>32699.699999999997</v>
      </c>
      <c r="Z196" s="142"/>
      <c r="AA196" s="201"/>
      <c r="AB196" s="201"/>
      <c r="AC196" s="201"/>
    </row>
    <row r="197" spans="1:29" s="148" customFormat="1" ht="18.75" customHeight="1">
      <c r="A197" s="180"/>
      <c r="B197" s="244"/>
      <c r="C197" s="157"/>
      <c r="D197" s="157"/>
      <c r="E197" s="135"/>
      <c r="F197" s="135"/>
      <c r="G197" s="243"/>
      <c r="H197" s="144" t="s">
        <v>319</v>
      </c>
      <c r="I197" s="144" t="s">
        <v>350</v>
      </c>
      <c r="J197" s="144" t="s">
        <v>251</v>
      </c>
      <c r="K197" s="135" t="s">
        <v>3</v>
      </c>
      <c r="L197" s="135" t="s">
        <v>3</v>
      </c>
      <c r="M197" s="134" t="s">
        <v>3</v>
      </c>
      <c r="N197" s="134" t="s">
        <v>3</v>
      </c>
      <c r="O197" s="134" t="s">
        <v>3</v>
      </c>
      <c r="P197" s="134" t="s">
        <v>3</v>
      </c>
      <c r="Q197" s="134" t="s">
        <v>3</v>
      </c>
      <c r="R197" s="134">
        <v>366.5</v>
      </c>
      <c r="S197" s="134">
        <v>403.1</v>
      </c>
      <c r="T197" s="134">
        <v>732.9</v>
      </c>
      <c r="U197" s="134">
        <v>63179.199999999997</v>
      </c>
      <c r="V197" s="134">
        <v>140511.29999999999</v>
      </c>
      <c r="W197" s="134" t="s">
        <v>3</v>
      </c>
      <c r="X197" s="134" t="s">
        <v>3</v>
      </c>
      <c r="Y197" s="134">
        <f t="shared" si="10"/>
        <v>205193</v>
      </c>
      <c r="Z197" s="142"/>
      <c r="AA197" s="201"/>
    </row>
    <row r="198" spans="1:29" s="148" customFormat="1" ht="26.25" customHeight="1">
      <c r="A198" s="180"/>
      <c r="B198" s="244"/>
      <c r="C198" s="157"/>
      <c r="D198" s="157"/>
      <c r="E198" s="135"/>
      <c r="F198" s="135"/>
      <c r="G198" s="243"/>
      <c r="H198" s="144" t="s">
        <v>318</v>
      </c>
      <c r="I198" s="144" t="s">
        <v>311</v>
      </c>
      <c r="J198" s="144" t="s">
        <v>251</v>
      </c>
      <c r="K198" s="135" t="s">
        <v>3</v>
      </c>
      <c r="L198" s="135" t="s">
        <v>3</v>
      </c>
      <c r="M198" s="135" t="s">
        <v>3</v>
      </c>
      <c r="N198" s="135" t="s">
        <v>3</v>
      </c>
      <c r="O198" s="135" t="s">
        <v>3</v>
      </c>
      <c r="P198" s="135" t="s">
        <v>3</v>
      </c>
      <c r="Q198" s="135" t="s">
        <v>3</v>
      </c>
      <c r="R198" s="134">
        <f>R221</f>
        <v>21472.699999999997</v>
      </c>
      <c r="S198" s="134">
        <v>3002.9</v>
      </c>
      <c r="T198" s="134">
        <v>0</v>
      </c>
      <c r="U198" s="134" t="s">
        <v>3</v>
      </c>
      <c r="V198" s="134" t="s">
        <v>3</v>
      </c>
      <c r="W198" s="134" t="s">
        <v>3</v>
      </c>
      <c r="X198" s="134" t="s">
        <v>3</v>
      </c>
      <c r="Y198" s="134">
        <f t="shared" si="10"/>
        <v>24475.599999999999</v>
      </c>
      <c r="Z198" s="142"/>
      <c r="AA198" s="201"/>
      <c r="AB198" s="201"/>
    </row>
    <row r="199" spans="1:29" s="148" customFormat="1" ht="15" customHeight="1">
      <c r="A199" s="180"/>
      <c r="B199" s="244"/>
      <c r="C199" s="157"/>
      <c r="D199" s="157"/>
      <c r="E199" s="135"/>
      <c r="F199" s="135"/>
      <c r="G199" s="243" t="s">
        <v>34</v>
      </c>
      <c r="H199" s="144" t="s">
        <v>318</v>
      </c>
      <c r="I199" s="144" t="s">
        <v>73</v>
      </c>
      <c r="J199" s="144" t="s">
        <v>74</v>
      </c>
      <c r="K199" s="135" t="s">
        <v>3</v>
      </c>
      <c r="L199" s="135" t="s">
        <v>3</v>
      </c>
      <c r="M199" s="134">
        <v>525.6</v>
      </c>
      <c r="N199" s="134" t="s">
        <v>3</v>
      </c>
      <c r="O199" s="134" t="s">
        <v>3</v>
      </c>
      <c r="P199" s="134" t="s">
        <v>3</v>
      </c>
      <c r="Q199" s="134" t="s">
        <v>3</v>
      </c>
      <c r="R199" s="134"/>
      <c r="S199" s="134" t="s">
        <v>3</v>
      </c>
      <c r="T199" s="134" t="s">
        <v>3</v>
      </c>
      <c r="U199" s="134" t="s">
        <v>3</v>
      </c>
      <c r="V199" s="134" t="s">
        <v>3</v>
      </c>
      <c r="W199" s="134" t="s">
        <v>3</v>
      </c>
      <c r="X199" s="134" t="s">
        <v>3</v>
      </c>
      <c r="Y199" s="134">
        <f t="shared" si="10"/>
        <v>525.6</v>
      </c>
      <c r="Z199" s="142"/>
    </row>
    <row r="200" spans="1:29" s="148" customFormat="1" ht="15" customHeight="1">
      <c r="A200" s="180"/>
      <c r="B200" s="244"/>
      <c r="C200" s="157"/>
      <c r="D200" s="157"/>
      <c r="E200" s="135"/>
      <c r="F200" s="135"/>
      <c r="G200" s="243"/>
      <c r="H200" s="144" t="s">
        <v>318</v>
      </c>
      <c r="I200" s="144" t="s">
        <v>73</v>
      </c>
      <c r="J200" s="144" t="s">
        <v>169</v>
      </c>
      <c r="K200" s="135" t="s">
        <v>3</v>
      </c>
      <c r="L200" s="135" t="s">
        <v>3</v>
      </c>
      <c r="M200" s="134">
        <v>500</v>
      </c>
      <c r="N200" s="134" t="s">
        <v>3</v>
      </c>
      <c r="O200" s="134" t="s">
        <v>3</v>
      </c>
      <c r="P200" s="134" t="s">
        <v>3</v>
      </c>
      <c r="Q200" s="134" t="s">
        <v>3</v>
      </c>
      <c r="R200" s="134" t="s">
        <v>3</v>
      </c>
      <c r="S200" s="134" t="s">
        <v>3</v>
      </c>
      <c r="T200" s="134" t="s">
        <v>3</v>
      </c>
      <c r="U200" s="134" t="s">
        <v>3</v>
      </c>
      <c r="V200" s="134" t="s">
        <v>3</v>
      </c>
      <c r="W200" s="134" t="s">
        <v>3</v>
      </c>
      <c r="X200" s="134" t="s">
        <v>3</v>
      </c>
      <c r="Y200" s="134">
        <f t="shared" si="10"/>
        <v>500</v>
      </c>
      <c r="Z200" s="142"/>
    </row>
    <row r="201" spans="1:29" s="148" customFormat="1" ht="15" customHeight="1">
      <c r="A201" s="180"/>
      <c r="B201" s="244"/>
      <c r="C201" s="157"/>
      <c r="D201" s="157"/>
      <c r="E201" s="135"/>
      <c r="F201" s="135"/>
      <c r="G201" s="243"/>
      <c r="H201" s="144" t="s">
        <v>319</v>
      </c>
      <c r="I201" s="162" t="s">
        <v>213</v>
      </c>
      <c r="J201" s="144" t="s">
        <v>74</v>
      </c>
      <c r="K201" s="135" t="s">
        <v>3</v>
      </c>
      <c r="L201" s="135" t="s">
        <v>3</v>
      </c>
      <c r="M201" s="134" t="s">
        <v>3</v>
      </c>
      <c r="N201" s="134">
        <v>17000</v>
      </c>
      <c r="O201" s="134">
        <v>8208.6</v>
      </c>
      <c r="P201" s="134" t="s">
        <v>3</v>
      </c>
      <c r="Q201" s="134" t="s">
        <v>3</v>
      </c>
      <c r="R201" s="134" t="s">
        <v>3</v>
      </c>
      <c r="S201" s="134" t="s">
        <v>3</v>
      </c>
      <c r="T201" s="134" t="s">
        <v>3</v>
      </c>
      <c r="U201" s="134" t="s">
        <v>3</v>
      </c>
      <c r="V201" s="134" t="s">
        <v>3</v>
      </c>
      <c r="W201" s="134" t="s">
        <v>3</v>
      </c>
      <c r="X201" s="134" t="s">
        <v>3</v>
      </c>
      <c r="Y201" s="134">
        <f t="shared" si="10"/>
        <v>25208.6</v>
      </c>
      <c r="Z201" s="142"/>
    </row>
    <row r="202" spans="1:29" s="148" customFormat="1" ht="15" customHeight="1">
      <c r="A202" s="180"/>
      <c r="B202" s="244"/>
      <c r="C202" s="157"/>
      <c r="D202" s="157"/>
      <c r="E202" s="135"/>
      <c r="F202" s="135"/>
      <c r="G202" s="243"/>
      <c r="H202" s="144" t="s">
        <v>318</v>
      </c>
      <c r="I202" s="144" t="s">
        <v>337</v>
      </c>
      <c r="J202" s="144" t="s">
        <v>207</v>
      </c>
      <c r="K202" s="135" t="s">
        <v>3</v>
      </c>
      <c r="L202" s="135" t="s">
        <v>3</v>
      </c>
      <c r="M202" s="135" t="s">
        <v>3</v>
      </c>
      <c r="N202" s="135" t="s">
        <v>3</v>
      </c>
      <c r="O202" s="135" t="s">
        <v>3</v>
      </c>
      <c r="P202" s="135" t="s">
        <v>3</v>
      </c>
      <c r="Q202" s="135" t="s">
        <v>3</v>
      </c>
      <c r="R202" s="139">
        <v>632.1</v>
      </c>
      <c r="S202" s="139">
        <v>1369.8</v>
      </c>
      <c r="T202" s="139">
        <f>T219</f>
        <v>0</v>
      </c>
      <c r="U202" s="139">
        <f>U219</f>
        <v>0</v>
      </c>
      <c r="V202" s="139">
        <f>V219</f>
        <v>0</v>
      </c>
      <c r="W202" s="139">
        <f>W219</f>
        <v>0</v>
      </c>
      <c r="X202" s="139">
        <f>X219</f>
        <v>0</v>
      </c>
      <c r="Y202" s="134">
        <f t="shared" si="10"/>
        <v>2001.9</v>
      </c>
      <c r="Z202" s="142"/>
    </row>
    <row r="203" spans="1:29" s="148" customFormat="1" ht="15" customHeight="1">
      <c r="A203" s="180"/>
      <c r="B203" s="244"/>
      <c r="C203" s="157"/>
      <c r="D203" s="157"/>
      <c r="E203" s="135"/>
      <c r="F203" s="135"/>
      <c r="G203" s="243"/>
      <c r="H203" s="144" t="s">
        <v>319</v>
      </c>
      <c r="I203" s="162" t="s">
        <v>213</v>
      </c>
      <c r="J203" s="144" t="s">
        <v>169</v>
      </c>
      <c r="K203" s="135" t="s">
        <v>3</v>
      </c>
      <c r="L203" s="135" t="s">
        <v>3</v>
      </c>
      <c r="M203" s="134" t="s">
        <v>3</v>
      </c>
      <c r="N203" s="134" t="s">
        <v>3</v>
      </c>
      <c r="O203" s="134">
        <v>1200</v>
      </c>
      <c r="P203" s="134" t="s">
        <v>3</v>
      </c>
      <c r="Q203" s="134" t="s">
        <v>3</v>
      </c>
      <c r="R203" s="134" t="s">
        <v>3</v>
      </c>
      <c r="S203" s="134" t="s">
        <v>3</v>
      </c>
      <c r="T203" s="134" t="s">
        <v>3</v>
      </c>
      <c r="U203" s="134" t="s">
        <v>3</v>
      </c>
      <c r="V203" s="134" t="s">
        <v>3</v>
      </c>
      <c r="W203" s="134" t="s">
        <v>3</v>
      </c>
      <c r="X203" s="134" t="s">
        <v>3</v>
      </c>
      <c r="Y203" s="134">
        <f t="shared" si="10"/>
        <v>1200</v>
      </c>
      <c r="Z203" s="142"/>
    </row>
    <row r="204" spans="1:29" s="148" customFormat="1" ht="15" customHeight="1">
      <c r="A204" s="180"/>
      <c r="B204" s="244"/>
      <c r="C204" s="157"/>
      <c r="D204" s="157"/>
      <c r="E204" s="135"/>
      <c r="F204" s="135"/>
      <c r="G204" s="243"/>
      <c r="H204" s="144" t="s">
        <v>318</v>
      </c>
      <c r="I204" s="162" t="s">
        <v>360</v>
      </c>
      <c r="J204" s="144" t="s">
        <v>207</v>
      </c>
      <c r="K204" s="135" t="s">
        <v>3</v>
      </c>
      <c r="L204" s="135" t="s">
        <v>3</v>
      </c>
      <c r="M204" s="135" t="s">
        <v>3</v>
      </c>
      <c r="N204" s="135" t="s">
        <v>3</v>
      </c>
      <c r="O204" s="135" t="s">
        <v>3</v>
      </c>
      <c r="P204" s="135" t="s">
        <v>3</v>
      </c>
      <c r="Q204" s="135" t="s">
        <v>3</v>
      </c>
      <c r="R204" s="135" t="s">
        <v>3</v>
      </c>
      <c r="S204" s="135" t="s">
        <v>3</v>
      </c>
      <c r="T204" s="134">
        <f>T220</f>
        <v>0</v>
      </c>
      <c r="U204" s="134" t="s">
        <v>3</v>
      </c>
      <c r="V204" s="134" t="s">
        <v>3</v>
      </c>
      <c r="W204" s="134" t="s">
        <v>3</v>
      </c>
      <c r="X204" s="134" t="s">
        <v>3</v>
      </c>
      <c r="Y204" s="134">
        <f t="shared" si="10"/>
        <v>0</v>
      </c>
      <c r="Z204" s="142"/>
    </row>
    <row r="205" spans="1:29" s="148" customFormat="1" ht="17.100000000000001" customHeight="1">
      <c r="A205" s="187"/>
      <c r="B205" s="156" t="s">
        <v>28</v>
      </c>
      <c r="C205" s="157"/>
      <c r="D205" s="157" t="s">
        <v>3</v>
      </c>
      <c r="E205" s="135"/>
      <c r="F205" s="135"/>
      <c r="G205" s="157"/>
      <c r="H205" s="144"/>
      <c r="I205" s="162"/>
      <c r="J205" s="144"/>
      <c r="K205" s="135" t="s">
        <v>3</v>
      </c>
      <c r="L205" s="135" t="s">
        <v>3</v>
      </c>
      <c r="M205" s="134" t="s">
        <v>3</v>
      </c>
      <c r="N205" s="134" t="s">
        <v>3</v>
      </c>
      <c r="O205" s="134" t="s">
        <v>3</v>
      </c>
      <c r="P205" s="134">
        <f>P206</f>
        <v>17646.5</v>
      </c>
      <c r="Q205" s="136">
        <f>SUM(Q206)</f>
        <v>0</v>
      </c>
      <c r="R205" s="134">
        <f t="shared" ref="R205:W205" si="13">SUM(R206:R210)</f>
        <v>182608.728</v>
      </c>
      <c r="S205" s="134">
        <f t="shared" si="13"/>
        <v>992109</v>
      </c>
      <c r="T205" s="134">
        <f>SUM(T206:T212)</f>
        <v>304560</v>
      </c>
      <c r="U205" s="134">
        <f t="shared" si="13"/>
        <v>0</v>
      </c>
      <c r="V205" s="134">
        <f t="shared" si="13"/>
        <v>0</v>
      </c>
      <c r="W205" s="136">
        <f t="shared" si="13"/>
        <v>0</v>
      </c>
      <c r="X205" s="136">
        <f>SUM(X206:X210)</f>
        <v>0</v>
      </c>
      <c r="Y205" s="134">
        <f t="shared" si="10"/>
        <v>1496924.2280000001</v>
      </c>
      <c r="Z205" s="142"/>
    </row>
    <row r="206" spans="1:29" s="148" customFormat="1" ht="14.45" customHeight="1">
      <c r="A206" s="187"/>
      <c r="B206" s="244" t="s">
        <v>8</v>
      </c>
      <c r="C206" s="157" t="s">
        <v>6</v>
      </c>
      <c r="D206" s="157" t="s">
        <v>3</v>
      </c>
      <c r="E206" s="135" t="s">
        <v>3</v>
      </c>
      <c r="F206" s="135" t="s">
        <v>3</v>
      </c>
      <c r="G206" s="243" t="s">
        <v>317</v>
      </c>
      <c r="H206" s="144" t="s">
        <v>319</v>
      </c>
      <c r="I206" s="144" t="s">
        <v>246</v>
      </c>
      <c r="J206" s="144" t="s">
        <v>80</v>
      </c>
      <c r="K206" s="135" t="s">
        <v>3</v>
      </c>
      <c r="L206" s="135" t="s">
        <v>3</v>
      </c>
      <c r="M206" s="134" t="s">
        <v>3</v>
      </c>
      <c r="N206" s="134" t="s">
        <v>3</v>
      </c>
      <c r="O206" s="134" t="s">
        <v>3</v>
      </c>
      <c r="P206" s="134">
        <v>17646.5</v>
      </c>
      <c r="Q206" s="135" t="s">
        <v>3</v>
      </c>
      <c r="R206" s="135" t="s">
        <v>3</v>
      </c>
      <c r="S206" s="135" t="s">
        <v>3</v>
      </c>
      <c r="T206" s="135" t="s">
        <v>3</v>
      </c>
      <c r="U206" s="135" t="s">
        <v>3</v>
      </c>
      <c r="V206" s="135" t="s">
        <v>3</v>
      </c>
      <c r="W206" s="135" t="s">
        <v>3</v>
      </c>
      <c r="X206" s="135" t="s">
        <v>3</v>
      </c>
      <c r="Y206" s="134">
        <f t="shared" si="10"/>
        <v>17646.5</v>
      </c>
      <c r="Z206" s="142"/>
    </row>
    <row r="207" spans="1:29" s="148" customFormat="1" ht="36" customHeight="1">
      <c r="A207" s="187"/>
      <c r="B207" s="244"/>
      <c r="C207" s="157"/>
      <c r="D207" s="157"/>
      <c r="E207" s="135"/>
      <c r="F207" s="135"/>
      <c r="G207" s="243"/>
      <c r="H207" s="144" t="s">
        <v>318</v>
      </c>
      <c r="I207" s="144" t="s">
        <v>312</v>
      </c>
      <c r="J207" s="144" t="s">
        <v>251</v>
      </c>
      <c r="K207" s="135" t="s">
        <v>3</v>
      </c>
      <c r="L207" s="135" t="s">
        <v>3</v>
      </c>
      <c r="M207" s="135" t="s">
        <v>3</v>
      </c>
      <c r="N207" s="135" t="s">
        <v>3</v>
      </c>
      <c r="O207" s="135" t="s">
        <v>3</v>
      </c>
      <c r="P207" s="135" t="s">
        <v>3</v>
      </c>
      <c r="Q207" s="135" t="s">
        <v>3</v>
      </c>
      <c r="R207" s="213">
        <v>17410.717000000001</v>
      </c>
      <c r="S207" s="213">
        <v>178844.2</v>
      </c>
      <c r="T207" s="213">
        <f>T227</f>
        <v>0</v>
      </c>
      <c r="U207" s="135">
        <v>0</v>
      </c>
      <c r="V207" s="135">
        <v>0</v>
      </c>
      <c r="W207" s="135">
        <v>0</v>
      </c>
      <c r="X207" s="135">
        <v>0</v>
      </c>
      <c r="Y207" s="134">
        <f t="shared" si="10"/>
        <v>196254.91700000002</v>
      </c>
      <c r="Z207" s="142"/>
      <c r="AA207" s="201"/>
      <c r="AB207" s="201"/>
    </row>
    <row r="208" spans="1:29" s="148" customFormat="1" ht="54" customHeight="1">
      <c r="A208" s="187"/>
      <c r="B208" s="244"/>
      <c r="C208" s="157" t="s">
        <v>6</v>
      </c>
      <c r="D208" s="157" t="s">
        <v>3</v>
      </c>
      <c r="E208" s="135" t="s">
        <v>3</v>
      </c>
      <c r="F208" s="135" t="s">
        <v>3</v>
      </c>
      <c r="G208" s="243"/>
      <c r="H208" s="144" t="s">
        <v>319</v>
      </c>
      <c r="I208" s="144" t="s">
        <v>279</v>
      </c>
      <c r="J208" s="144" t="s">
        <v>251</v>
      </c>
      <c r="K208" s="135" t="s">
        <v>3</v>
      </c>
      <c r="L208" s="135" t="s">
        <v>3</v>
      </c>
      <c r="M208" s="135" t="s">
        <v>3</v>
      </c>
      <c r="N208" s="135" t="s">
        <v>3</v>
      </c>
      <c r="O208" s="135" t="s">
        <v>3</v>
      </c>
      <c r="P208" s="135" t="s">
        <v>3</v>
      </c>
      <c r="Q208" s="135" t="s">
        <v>3</v>
      </c>
      <c r="R208" s="134">
        <v>102615.999</v>
      </c>
      <c r="S208" s="134">
        <v>626079</v>
      </c>
      <c r="T208" s="134">
        <v>277300</v>
      </c>
      <c r="U208" s="134">
        <v>0</v>
      </c>
      <c r="V208" s="134">
        <v>0</v>
      </c>
      <c r="W208" s="134">
        <v>0</v>
      </c>
      <c r="X208" s="134">
        <v>0</v>
      </c>
      <c r="Y208" s="134">
        <f t="shared" si="10"/>
        <v>1005994.999</v>
      </c>
      <c r="Z208" s="142"/>
      <c r="AA208" s="201"/>
    </row>
    <row r="209" spans="1:28" s="148" customFormat="1" ht="15.75" customHeight="1">
      <c r="A209" s="187"/>
      <c r="B209" s="244"/>
      <c r="C209" s="157"/>
      <c r="D209" s="157"/>
      <c r="E209" s="135"/>
      <c r="F209" s="135"/>
      <c r="G209" s="243" t="s">
        <v>34</v>
      </c>
      <c r="H209" s="144" t="s">
        <v>324</v>
      </c>
      <c r="I209" s="144" t="s">
        <v>338</v>
      </c>
      <c r="J209" s="144" t="s">
        <v>207</v>
      </c>
      <c r="K209" s="135" t="s">
        <v>3</v>
      </c>
      <c r="L209" s="135" t="s">
        <v>3</v>
      </c>
      <c r="M209" s="135" t="s">
        <v>3</v>
      </c>
      <c r="N209" s="135" t="s">
        <v>3</v>
      </c>
      <c r="O209" s="135" t="s">
        <v>3</v>
      </c>
      <c r="P209" s="135" t="s">
        <v>3</v>
      </c>
      <c r="Q209" s="135" t="s">
        <v>3</v>
      </c>
      <c r="R209" s="135" t="s">
        <v>3</v>
      </c>
      <c r="S209" s="134">
        <v>19146</v>
      </c>
      <c r="T209" s="134" t="s">
        <v>3</v>
      </c>
      <c r="U209" s="134">
        <v>0</v>
      </c>
      <c r="V209" s="134">
        <v>0</v>
      </c>
      <c r="W209" s="134">
        <v>0</v>
      </c>
      <c r="X209" s="134">
        <v>0</v>
      </c>
      <c r="Y209" s="134">
        <f t="shared" si="10"/>
        <v>19146</v>
      </c>
      <c r="Z209" s="142"/>
      <c r="AA209" s="201"/>
    </row>
    <row r="210" spans="1:28" s="148" customFormat="1" ht="15.75" customHeight="1">
      <c r="A210" s="187"/>
      <c r="B210" s="244"/>
      <c r="C210" s="157"/>
      <c r="D210" s="157"/>
      <c r="E210" s="135"/>
      <c r="F210" s="135"/>
      <c r="G210" s="243"/>
      <c r="H210" s="144" t="s">
        <v>318</v>
      </c>
      <c r="I210" s="144" t="s">
        <v>338</v>
      </c>
      <c r="J210" s="144" t="s">
        <v>207</v>
      </c>
      <c r="K210" s="135" t="s">
        <v>3</v>
      </c>
      <c r="L210" s="135" t="s">
        <v>3</v>
      </c>
      <c r="M210" s="135" t="s">
        <v>3</v>
      </c>
      <c r="N210" s="135" t="s">
        <v>3</v>
      </c>
      <c r="O210" s="135" t="s">
        <v>3</v>
      </c>
      <c r="P210" s="135" t="s">
        <v>3</v>
      </c>
      <c r="Q210" s="135" t="s">
        <v>3</v>
      </c>
      <c r="R210" s="168">
        <v>62582.012000000002</v>
      </c>
      <c r="S210" s="168">
        <v>168039.8</v>
      </c>
      <c r="T210" s="134" t="s">
        <v>3</v>
      </c>
      <c r="U210" s="134">
        <v>0</v>
      </c>
      <c r="V210" s="134">
        <v>0</v>
      </c>
      <c r="W210" s="134">
        <v>0</v>
      </c>
      <c r="X210" s="134">
        <v>0</v>
      </c>
      <c r="Y210" s="134">
        <f t="shared" si="10"/>
        <v>230621.81199999998</v>
      </c>
      <c r="Z210" s="142"/>
    </row>
    <row r="211" spans="1:28" s="148" customFormat="1" ht="15" customHeight="1">
      <c r="A211" s="187"/>
      <c r="B211" s="244"/>
      <c r="C211" s="157"/>
      <c r="D211" s="157"/>
      <c r="E211" s="135"/>
      <c r="F211" s="135"/>
      <c r="G211" s="243"/>
      <c r="H211" s="144" t="s">
        <v>324</v>
      </c>
      <c r="I211" s="144" t="s">
        <v>361</v>
      </c>
      <c r="J211" s="144" t="s">
        <v>207</v>
      </c>
      <c r="K211" s="135" t="s">
        <v>3</v>
      </c>
      <c r="L211" s="135" t="s">
        <v>3</v>
      </c>
      <c r="M211" s="135" t="s">
        <v>3</v>
      </c>
      <c r="N211" s="135" t="s">
        <v>3</v>
      </c>
      <c r="O211" s="135" t="s">
        <v>3</v>
      </c>
      <c r="P211" s="135" t="s">
        <v>3</v>
      </c>
      <c r="Q211" s="135" t="s">
        <v>3</v>
      </c>
      <c r="R211" s="135" t="s">
        <v>3</v>
      </c>
      <c r="S211" s="135" t="s">
        <v>3</v>
      </c>
      <c r="T211" s="168">
        <f>T225</f>
        <v>12260</v>
      </c>
      <c r="U211" s="134" t="s">
        <v>3</v>
      </c>
      <c r="V211" s="134" t="s">
        <v>3</v>
      </c>
      <c r="W211" s="134" t="s">
        <v>3</v>
      </c>
      <c r="X211" s="134" t="s">
        <v>3</v>
      </c>
      <c r="Y211" s="134">
        <f t="shared" si="10"/>
        <v>12260</v>
      </c>
      <c r="Z211" s="142"/>
    </row>
    <row r="212" spans="1:28" s="148" customFormat="1" ht="15.6" customHeight="1">
      <c r="A212" s="187"/>
      <c r="B212" s="244"/>
      <c r="C212" s="157"/>
      <c r="D212" s="157"/>
      <c r="E212" s="135"/>
      <c r="F212" s="135"/>
      <c r="G212" s="243"/>
      <c r="H212" s="144" t="s">
        <v>318</v>
      </c>
      <c r="I212" s="144" t="s">
        <v>361</v>
      </c>
      <c r="J212" s="144" t="s">
        <v>207</v>
      </c>
      <c r="K212" s="135" t="s">
        <v>3</v>
      </c>
      <c r="L212" s="135" t="s">
        <v>3</v>
      </c>
      <c r="M212" s="135" t="s">
        <v>3</v>
      </c>
      <c r="N212" s="135" t="s">
        <v>3</v>
      </c>
      <c r="O212" s="135" t="s">
        <v>3</v>
      </c>
      <c r="P212" s="135" t="s">
        <v>3</v>
      </c>
      <c r="Q212" s="135" t="s">
        <v>3</v>
      </c>
      <c r="R212" s="135" t="s">
        <v>3</v>
      </c>
      <c r="S212" s="135" t="s">
        <v>3</v>
      </c>
      <c r="T212" s="168">
        <f>T226</f>
        <v>15000</v>
      </c>
      <c r="U212" s="134" t="s">
        <v>3</v>
      </c>
      <c r="V212" s="134" t="s">
        <v>3</v>
      </c>
      <c r="W212" s="134" t="s">
        <v>3</v>
      </c>
      <c r="X212" s="134" t="s">
        <v>3</v>
      </c>
      <c r="Y212" s="134">
        <f t="shared" si="10"/>
        <v>15000</v>
      </c>
      <c r="Z212" s="142"/>
    </row>
    <row r="213" spans="1:28" s="148" customFormat="1" ht="16.5" customHeight="1">
      <c r="A213" s="187"/>
      <c r="B213" s="161" t="s">
        <v>9</v>
      </c>
      <c r="C213" s="157" t="s">
        <v>6</v>
      </c>
      <c r="D213" s="157" t="s">
        <v>3</v>
      </c>
      <c r="E213" s="135" t="s">
        <v>3</v>
      </c>
      <c r="F213" s="135" t="s">
        <v>3</v>
      </c>
      <c r="G213" s="157"/>
      <c r="H213" s="135" t="s">
        <v>3</v>
      </c>
      <c r="I213" s="135" t="s">
        <v>3</v>
      </c>
      <c r="J213" s="135" t="s">
        <v>3</v>
      </c>
      <c r="K213" s="135" t="s">
        <v>3</v>
      </c>
      <c r="L213" s="135" t="s">
        <v>3</v>
      </c>
      <c r="M213" s="135" t="s">
        <v>3</v>
      </c>
      <c r="N213" s="135" t="s">
        <v>3</v>
      </c>
      <c r="O213" s="135" t="s">
        <v>3</v>
      </c>
      <c r="P213" s="135" t="s">
        <v>3</v>
      </c>
      <c r="Q213" s="135" t="s">
        <v>3</v>
      </c>
      <c r="R213" s="135" t="s">
        <v>3</v>
      </c>
      <c r="S213" s="135" t="s">
        <v>3</v>
      </c>
      <c r="T213" s="135" t="s">
        <v>3</v>
      </c>
      <c r="U213" s="135" t="s">
        <v>3</v>
      </c>
      <c r="V213" s="135" t="s">
        <v>3</v>
      </c>
      <c r="W213" s="135" t="s">
        <v>3</v>
      </c>
      <c r="X213" s="135" t="s">
        <v>3</v>
      </c>
      <c r="Y213" s="134">
        <f t="shared" si="10"/>
        <v>0</v>
      </c>
      <c r="Z213" s="143"/>
    </row>
    <row r="214" spans="1:28" s="148" customFormat="1" ht="18" customHeight="1">
      <c r="A214" s="187"/>
      <c r="B214" s="161" t="s">
        <v>10</v>
      </c>
      <c r="C214" s="157"/>
      <c r="D214" s="157"/>
      <c r="E214" s="135"/>
      <c r="F214" s="135"/>
      <c r="G214" s="157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4"/>
      <c r="Z214" s="143"/>
    </row>
    <row r="215" spans="1:28" s="148" customFormat="1" ht="47.1" customHeight="1">
      <c r="A215" s="187"/>
      <c r="B215" s="161" t="s">
        <v>250</v>
      </c>
      <c r="C215" s="157" t="s">
        <v>53</v>
      </c>
      <c r="D215" s="157" t="s">
        <v>3</v>
      </c>
      <c r="E215" s="157" t="s">
        <v>39</v>
      </c>
      <c r="F215" s="135" t="s">
        <v>266</v>
      </c>
      <c r="G215" s="157"/>
      <c r="H215" s="135" t="s">
        <v>3</v>
      </c>
      <c r="I215" s="135" t="s">
        <v>3</v>
      </c>
      <c r="J215" s="135" t="s">
        <v>3</v>
      </c>
      <c r="K215" s="135" t="s">
        <v>3</v>
      </c>
      <c r="L215" s="135" t="s">
        <v>3</v>
      </c>
      <c r="M215" s="135" t="s">
        <v>3</v>
      </c>
      <c r="N215" s="135" t="s">
        <v>3</v>
      </c>
      <c r="O215" s="135">
        <v>1</v>
      </c>
      <c r="P215" s="135">
        <v>1</v>
      </c>
      <c r="Q215" s="135">
        <v>0</v>
      </c>
      <c r="R215" s="135">
        <v>0</v>
      </c>
      <c r="S215" s="135">
        <v>1</v>
      </c>
      <c r="T215" s="135">
        <v>1</v>
      </c>
      <c r="U215" s="135" t="s">
        <v>3</v>
      </c>
      <c r="V215" s="135" t="s">
        <v>3</v>
      </c>
      <c r="W215" s="135" t="s">
        <v>3</v>
      </c>
      <c r="X215" s="135" t="s">
        <v>3</v>
      </c>
      <c r="Y215" s="135" t="s">
        <v>3</v>
      </c>
      <c r="Z215" s="143"/>
    </row>
    <row r="216" spans="1:28" s="148" customFormat="1" ht="45.6" customHeight="1">
      <c r="A216" s="187"/>
      <c r="B216" s="161" t="s">
        <v>152</v>
      </c>
      <c r="C216" s="157" t="s">
        <v>53</v>
      </c>
      <c r="D216" s="157" t="s">
        <v>3</v>
      </c>
      <c r="E216" s="157" t="s">
        <v>39</v>
      </c>
      <c r="F216" s="135" t="s">
        <v>428</v>
      </c>
      <c r="G216" s="157"/>
      <c r="H216" s="135" t="s">
        <v>3</v>
      </c>
      <c r="I216" s="135" t="s">
        <v>3</v>
      </c>
      <c r="J216" s="135" t="s">
        <v>3</v>
      </c>
      <c r="K216" s="135" t="s">
        <v>3</v>
      </c>
      <c r="L216" s="135" t="s">
        <v>3</v>
      </c>
      <c r="M216" s="135">
        <v>1</v>
      </c>
      <c r="N216" s="135">
        <v>1</v>
      </c>
      <c r="O216" s="135">
        <v>0</v>
      </c>
      <c r="P216" s="135">
        <v>0</v>
      </c>
      <c r="Q216" s="135">
        <v>0</v>
      </c>
      <c r="R216" s="135">
        <v>0</v>
      </c>
      <c r="S216" s="135">
        <v>5</v>
      </c>
      <c r="T216" s="135">
        <v>2</v>
      </c>
      <c r="U216" s="135" t="s">
        <v>3</v>
      </c>
      <c r="V216" s="135" t="s">
        <v>3</v>
      </c>
      <c r="W216" s="135" t="s">
        <v>3</v>
      </c>
      <c r="X216" s="135" t="s">
        <v>3</v>
      </c>
      <c r="Y216" s="135" t="s">
        <v>3</v>
      </c>
      <c r="Z216" s="143"/>
    </row>
    <row r="217" spans="1:28" s="148" customFormat="1" ht="46.5" customHeight="1">
      <c r="A217" s="172" t="s">
        <v>306</v>
      </c>
      <c r="B217" s="156" t="s">
        <v>476</v>
      </c>
      <c r="C217" s="157"/>
      <c r="D217" s="165"/>
      <c r="E217" s="135"/>
      <c r="F217" s="155"/>
      <c r="G217" s="173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39"/>
      <c r="S217" s="139"/>
      <c r="T217" s="139"/>
      <c r="U217" s="155"/>
      <c r="V217" s="155"/>
      <c r="W217" s="155"/>
      <c r="X217" s="155"/>
      <c r="Y217" s="134"/>
    </row>
    <row r="218" spans="1:28" s="148" customFormat="1" ht="15" customHeight="1">
      <c r="A218" s="254"/>
      <c r="B218" s="244" t="s">
        <v>216</v>
      </c>
      <c r="C218" s="157" t="s">
        <v>309</v>
      </c>
      <c r="D218" s="157" t="s">
        <v>3</v>
      </c>
      <c r="E218" s="135" t="s">
        <v>3</v>
      </c>
      <c r="F218" s="141" t="s">
        <v>3</v>
      </c>
      <c r="G218" s="175"/>
      <c r="H218" s="155"/>
      <c r="I218" s="155"/>
      <c r="J218" s="155"/>
      <c r="K218" s="155"/>
      <c r="L218" s="155"/>
      <c r="M218" s="212">
        <v>0</v>
      </c>
      <c r="N218" s="176">
        <v>0</v>
      </c>
      <c r="O218" s="176">
        <v>0</v>
      </c>
      <c r="P218" s="176">
        <v>0</v>
      </c>
      <c r="Q218" s="176">
        <v>0</v>
      </c>
      <c r="R218" s="139">
        <f t="shared" ref="R218:W218" si="14">SUM(R219:R221)</f>
        <v>22104.799999999996</v>
      </c>
      <c r="S218" s="139">
        <f t="shared" si="14"/>
        <v>4372.7</v>
      </c>
      <c r="T218" s="139">
        <f t="shared" si="14"/>
        <v>0</v>
      </c>
      <c r="U218" s="139">
        <f t="shared" si="14"/>
        <v>0</v>
      </c>
      <c r="V218" s="139">
        <f t="shared" si="14"/>
        <v>0</v>
      </c>
      <c r="W218" s="139">
        <f t="shared" si="14"/>
        <v>0</v>
      </c>
      <c r="X218" s="139">
        <f>SUM(X219:X221)</f>
        <v>0</v>
      </c>
      <c r="Y218" s="134">
        <f t="shared" ref="Y218:Y288" si="15">SUM(M218:X218)</f>
        <v>26477.499999999996</v>
      </c>
      <c r="Z218" s="142"/>
    </row>
    <row r="219" spans="1:28" s="148" customFormat="1" ht="31.5" customHeight="1">
      <c r="A219" s="254"/>
      <c r="B219" s="253"/>
      <c r="C219" s="157"/>
      <c r="D219" s="165"/>
      <c r="E219" s="135"/>
      <c r="F219" s="155"/>
      <c r="G219" s="243" t="s">
        <v>34</v>
      </c>
      <c r="H219" s="144" t="s">
        <v>318</v>
      </c>
      <c r="I219" s="144" t="s">
        <v>337</v>
      </c>
      <c r="J219" s="144" t="s">
        <v>207</v>
      </c>
      <c r="K219" s="135" t="s">
        <v>3</v>
      </c>
      <c r="L219" s="135" t="s">
        <v>3</v>
      </c>
      <c r="M219" s="135" t="s">
        <v>3</v>
      </c>
      <c r="N219" s="135" t="s">
        <v>3</v>
      </c>
      <c r="O219" s="135" t="s">
        <v>3</v>
      </c>
      <c r="P219" s="135" t="s">
        <v>3</v>
      </c>
      <c r="Q219" s="135" t="s">
        <v>3</v>
      </c>
      <c r="R219" s="134">
        <v>632.1</v>
      </c>
      <c r="S219" s="134">
        <v>1369.8</v>
      </c>
      <c r="T219" s="134">
        <v>0</v>
      </c>
      <c r="U219" s="136">
        <v>0</v>
      </c>
      <c r="V219" s="136">
        <v>0</v>
      </c>
      <c r="W219" s="136">
        <v>0</v>
      </c>
      <c r="X219" s="136">
        <v>0</v>
      </c>
      <c r="Y219" s="134">
        <f t="shared" si="15"/>
        <v>2001.9</v>
      </c>
      <c r="Z219" s="142"/>
      <c r="AA219" s="201"/>
    </row>
    <row r="220" spans="1:28" s="148" customFormat="1" ht="30.75" customHeight="1">
      <c r="A220" s="254"/>
      <c r="B220" s="253"/>
      <c r="C220" s="157"/>
      <c r="D220" s="165"/>
      <c r="E220" s="135"/>
      <c r="F220" s="155"/>
      <c r="G220" s="243"/>
      <c r="H220" s="144" t="s">
        <v>318</v>
      </c>
      <c r="I220" s="162" t="s">
        <v>360</v>
      </c>
      <c r="J220" s="144" t="s">
        <v>207</v>
      </c>
      <c r="K220" s="135" t="s">
        <v>3</v>
      </c>
      <c r="L220" s="135" t="s">
        <v>3</v>
      </c>
      <c r="M220" s="135" t="s">
        <v>3</v>
      </c>
      <c r="N220" s="135" t="s">
        <v>3</v>
      </c>
      <c r="O220" s="135" t="s">
        <v>3</v>
      </c>
      <c r="P220" s="135" t="s">
        <v>3</v>
      </c>
      <c r="Q220" s="135" t="s">
        <v>3</v>
      </c>
      <c r="R220" s="135" t="s">
        <v>3</v>
      </c>
      <c r="S220" s="135" t="s">
        <v>3</v>
      </c>
      <c r="T220" s="134">
        <v>0</v>
      </c>
      <c r="U220" s="136" t="s">
        <v>3</v>
      </c>
      <c r="V220" s="136" t="s">
        <v>3</v>
      </c>
      <c r="W220" s="136" t="s">
        <v>3</v>
      </c>
      <c r="X220" s="136" t="s">
        <v>3</v>
      </c>
      <c r="Y220" s="134">
        <f t="shared" si="15"/>
        <v>0</v>
      </c>
      <c r="Z220" s="142"/>
      <c r="AA220" s="201"/>
    </row>
    <row r="221" spans="1:28" s="148" customFormat="1" ht="105" customHeight="1">
      <c r="A221" s="254"/>
      <c r="B221" s="253"/>
      <c r="C221" s="157"/>
      <c r="D221" s="165"/>
      <c r="E221" s="135"/>
      <c r="F221" s="155"/>
      <c r="G221" s="175" t="s">
        <v>317</v>
      </c>
      <c r="H221" s="144" t="s">
        <v>318</v>
      </c>
      <c r="I221" s="144" t="s">
        <v>311</v>
      </c>
      <c r="J221" s="144" t="s">
        <v>251</v>
      </c>
      <c r="K221" s="135" t="s">
        <v>3</v>
      </c>
      <c r="L221" s="135" t="s">
        <v>3</v>
      </c>
      <c r="M221" s="135" t="s">
        <v>3</v>
      </c>
      <c r="N221" s="135" t="s">
        <v>3</v>
      </c>
      <c r="O221" s="135" t="s">
        <v>3</v>
      </c>
      <c r="P221" s="135" t="s">
        <v>3</v>
      </c>
      <c r="Q221" s="135" t="s">
        <v>3</v>
      </c>
      <c r="R221" s="134">
        <f>10076.3+11396.4</f>
        <v>21472.699999999997</v>
      </c>
      <c r="S221" s="134">
        <v>3002.9</v>
      </c>
      <c r="T221" s="134">
        <v>0</v>
      </c>
      <c r="U221" s="136">
        <v>0</v>
      </c>
      <c r="V221" s="136">
        <v>0</v>
      </c>
      <c r="W221" s="136">
        <v>0</v>
      </c>
      <c r="X221" s="136">
        <v>0</v>
      </c>
      <c r="Y221" s="134">
        <f t="shared" si="15"/>
        <v>24475.599999999999</v>
      </c>
      <c r="Z221" s="142"/>
      <c r="AB221" s="201"/>
    </row>
    <row r="222" spans="1:28" s="148" customFormat="1" ht="16.5" customHeight="1">
      <c r="A222" s="155"/>
      <c r="B222" s="156" t="s">
        <v>28</v>
      </c>
      <c r="C222" s="157"/>
      <c r="D222" s="165"/>
      <c r="E222" s="135"/>
      <c r="F222" s="155"/>
      <c r="G222" s="175"/>
      <c r="H222" s="135" t="s">
        <v>3</v>
      </c>
      <c r="I222" s="135" t="s">
        <v>3</v>
      </c>
      <c r="J222" s="135" t="s">
        <v>3</v>
      </c>
      <c r="K222" s="135" t="s">
        <v>3</v>
      </c>
      <c r="L222" s="135" t="s">
        <v>3</v>
      </c>
      <c r="M222" s="135" t="s">
        <v>3</v>
      </c>
      <c r="N222" s="135" t="s">
        <v>3</v>
      </c>
      <c r="O222" s="135" t="s">
        <v>3</v>
      </c>
      <c r="P222" s="135" t="s">
        <v>3</v>
      </c>
      <c r="Q222" s="138" t="s">
        <v>3</v>
      </c>
      <c r="R222" s="134">
        <f>SUM(R223:R227)</f>
        <v>79992.7</v>
      </c>
      <c r="S222" s="134">
        <f>SUM(S223:S227)</f>
        <v>366030</v>
      </c>
      <c r="T222" s="134">
        <f>SUM(T223:T227)</f>
        <v>27260</v>
      </c>
      <c r="U222" s="136">
        <v>0</v>
      </c>
      <c r="V222" s="136">
        <v>0</v>
      </c>
      <c r="W222" s="136">
        <v>0</v>
      </c>
      <c r="X222" s="136">
        <v>0</v>
      </c>
      <c r="Y222" s="134">
        <f t="shared" si="15"/>
        <v>473282.7</v>
      </c>
      <c r="Z222" s="142"/>
      <c r="AA222" s="201"/>
    </row>
    <row r="223" spans="1:28" s="148" customFormat="1" ht="15.6" customHeight="1">
      <c r="A223" s="155"/>
      <c r="B223" s="244" t="s">
        <v>307</v>
      </c>
      <c r="C223" s="243" t="s">
        <v>309</v>
      </c>
      <c r="D223" s="243"/>
      <c r="E223" s="241" t="s">
        <v>3</v>
      </c>
      <c r="F223" s="254" t="s">
        <v>3</v>
      </c>
      <c r="G223" s="243" t="s">
        <v>34</v>
      </c>
      <c r="H223" s="144" t="s">
        <v>324</v>
      </c>
      <c r="I223" s="144" t="s">
        <v>338</v>
      </c>
      <c r="J223" s="144" t="s">
        <v>207</v>
      </c>
      <c r="K223" s="135" t="s">
        <v>3</v>
      </c>
      <c r="L223" s="135" t="s">
        <v>3</v>
      </c>
      <c r="M223" s="135" t="s">
        <v>3</v>
      </c>
      <c r="N223" s="135" t="s">
        <v>3</v>
      </c>
      <c r="O223" s="135" t="s">
        <v>3</v>
      </c>
      <c r="P223" s="135" t="s">
        <v>3</v>
      </c>
      <c r="Q223" s="135" t="s">
        <v>3</v>
      </c>
      <c r="R223" s="135" t="s">
        <v>3</v>
      </c>
      <c r="S223" s="134">
        <v>19146</v>
      </c>
      <c r="T223" s="134">
        <v>0</v>
      </c>
      <c r="U223" s="134">
        <v>0</v>
      </c>
      <c r="V223" s="134">
        <v>0</v>
      </c>
      <c r="W223" s="134">
        <v>0</v>
      </c>
      <c r="X223" s="134">
        <v>0</v>
      </c>
      <c r="Y223" s="134">
        <f t="shared" si="15"/>
        <v>19146</v>
      </c>
      <c r="Z223" s="142"/>
    </row>
    <row r="224" spans="1:28" s="148" customFormat="1" ht="18" customHeight="1">
      <c r="A224" s="155"/>
      <c r="B224" s="244"/>
      <c r="C224" s="243"/>
      <c r="D224" s="243"/>
      <c r="E224" s="241"/>
      <c r="F224" s="254"/>
      <c r="G224" s="243"/>
      <c r="H224" s="144" t="s">
        <v>318</v>
      </c>
      <c r="I224" s="144" t="s">
        <v>338</v>
      </c>
      <c r="J224" s="144" t="s">
        <v>207</v>
      </c>
      <c r="K224" s="135" t="s">
        <v>3</v>
      </c>
      <c r="L224" s="135" t="s">
        <v>3</v>
      </c>
      <c r="M224" s="135" t="s">
        <v>3</v>
      </c>
      <c r="N224" s="135" t="s">
        <v>3</v>
      </c>
      <c r="O224" s="135" t="s">
        <v>3</v>
      </c>
      <c r="P224" s="135" t="s">
        <v>3</v>
      </c>
      <c r="Q224" s="135" t="s">
        <v>3</v>
      </c>
      <c r="R224" s="134">
        <v>62582</v>
      </c>
      <c r="S224" s="168">
        <v>168039.8</v>
      </c>
      <c r="T224" s="168">
        <v>0</v>
      </c>
      <c r="U224" s="135" t="s">
        <v>3</v>
      </c>
      <c r="V224" s="135" t="s">
        <v>3</v>
      </c>
      <c r="W224" s="135" t="s">
        <v>3</v>
      </c>
      <c r="X224" s="135" t="s">
        <v>3</v>
      </c>
      <c r="Y224" s="134">
        <f t="shared" si="15"/>
        <v>230621.8</v>
      </c>
      <c r="Z224" s="142"/>
    </row>
    <row r="225" spans="1:26" s="148" customFormat="1" ht="15.75" customHeight="1">
      <c r="A225" s="155"/>
      <c r="B225" s="244"/>
      <c r="C225" s="243"/>
      <c r="D225" s="243"/>
      <c r="E225" s="241"/>
      <c r="F225" s="254"/>
      <c r="G225" s="243"/>
      <c r="H225" s="144" t="s">
        <v>324</v>
      </c>
      <c r="I225" s="144" t="s">
        <v>361</v>
      </c>
      <c r="J225" s="144" t="s">
        <v>207</v>
      </c>
      <c r="K225" s="135" t="s">
        <v>3</v>
      </c>
      <c r="L225" s="135" t="s">
        <v>3</v>
      </c>
      <c r="M225" s="135" t="s">
        <v>3</v>
      </c>
      <c r="N225" s="135" t="s">
        <v>3</v>
      </c>
      <c r="O225" s="135" t="s">
        <v>3</v>
      </c>
      <c r="P225" s="135" t="s">
        <v>3</v>
      </c>
      <c r="Q225" s="135" t="s">
        <v>3</v>
      </c>
      <c r="R225" s="135" t="s">
        <v>3</v>
      </c>
      <c r="S225" s="135" t="s">
        <v>3</v>
      </c>
      <c r="T225" s="168">
        <v>12260</v>
      </c>
      <c r="U225" s="134" t="s">
        <v>3</v>
      </c>
      <c r="V225" s="134" t="s">
        <v>3</v>
      </c>
      <c r="W225" s="134" t="s">
        <v>3</v>
      </c>
      <c r="X225" s="134" t="s">
        <v>3</v>
      </c>
      <c r="Y225" s="134">
        <f t="shared" si="15"/>
        <v>12260</v>
      </c>
      <c r="Z225" s="142"/>
    </row>
    <row r="226" spans="1:26" s="148" customFormat="1" ht="15" customHeight="1">
      <c r="A226" s="155"/>
      <c r="B226" s="244"/>
      <c r="C226" s="243"/>
      <c r="D226" s="243"/>
      <c r="E226" s="241"/>
      <c r="F226" s="254"/>
      <c r="G226" s="243"/>
      <c r="H226" s="144" t="s">
        <v>318</v>
      </c>
      <c r="I226" s="144" t="s">
        <v>361</v>
      </c>
      <c r="J226" s="144" t="s">
        <v>207</v>
      </c>
      <c r="K226" s="135" t="s">
        <v>3</v>
      </c>
      <c r="L226" s="135" t="s">
        <v>3</v>
      </c>
      <c r="M226" s="135" t="s">
        <v>3</v>
      </c>
      <c r="N226" s="135" t="s">
        <v>3</v>
      </c>
      <c r="O226" s="135" t="s">
        <v>3</v>
      </c>
      <c r="P226" s="135" t="s">
        <v>3</v>
      </c>
      <c r="Q226" s="135" t="s">
        <v>3</v>
      </c>
      <c r="R226" s="135" t="s">
        <v>3</v>
      </c>
      <c r="S226" s="135" t="s">
        <v>3</v>
      </c>
      <c r="T226" s="168">
        <v>15000</v>
      </c>
      <c r="U226" s="134" t="s">
        <v>3</v>
      </c>
      <c r="V226" s="134" t="s">
        <v>3</v>
      </c>
      <c r="W226" s="134" t="s">
        <v>3</v>
      </c>
      <c r="X226" s="134" t="s">
        <v>3</v>
      </c>
      <c r="Y226" s="134">
        <f t="shared" si="15"/>
        <v>15000</v>
      </c>
      <c r="Z226" s="142"/>
    </row>
    <row r="227" spans="1:26" s="148" customFormat="1" ht="114" customHeight="1">
      <c r="A227" s="155"/>
      <c r="B227" s="244"/>
      <c r="C227" s="243"/>
      <c r="D227" s="243"/>
      <c r="E227" s="241"/>
      <c r="F227" s="254"/>
      <c r="G227" s="157" t="s">
        <v>317</v>
      </c>
      <c r="H227" s="144" t="s">
        <v>318</v>
      </c>
      <c r="I227" s="144" t="s">
        <v>312</v>
      </c>
      <c r="J227" s="144" t="s">
        <v>251</v>
      </c>
      <c r="K227" s="135" t="s">
        <v>3</v>
      </c>
      <c r="L227" s="135" t="s">
        <v>3</v>
      </c>
      <c r="M227" s="135" t="s">
        <v>3</v>
      </c>
      <c r="N227" s="135" t="s">
        <v>3</v>
      </c>
      <c r="O227" s="135" t="s">
        <v>3</v>
      </c>
      <c r="P227" s="135" t="s">
        <v>3</v>
      </c>
      <c r="Q227" s="135" t="s">
        <v>3</v>
      </c>
      <c r="R227" s="134">
        <v>17410.7</v>
      </c>
      <c r="S227" s="168">
        <v>178844.2</v>
      </c>
      <c r="T227" s="134">
        <v>0</v>
      </c>
      <c r="U227" s="136">
        <v>0</v>
      </c>
      <c r="V227" s="136">
        <v>0</v>
      </c>
      <c r="W227" s="136">
        <v>0</v>
      </c>
      <c r="X227" s="136">
        <v>0</v>
      </c>
      <c r="Y227" s="134">
        <f t="shared" si="15"/>
        <v>196254.90000000002</v>
      </c>
      <c r="Z227" s="142"/>
    </row>
    <row r="228" spans="1:26" s="148" customFormat="1" ht="18" customHeight="1">
      <c r="A228" s="155"/>
      <c r="B228" s="156" t="s">
        <v>308</v>
      </c>
      <c r="C228" s="157" t="s">
        <v>309</v>
      </c>
      <c r="D228" s="165"/>
      <c r="E228" s="135" t="s">
        <v>3</v>
      </c>
      <c r="F228" s="141" t="s">
        <v>3</v>
      </c>
      <c r="G228" s="175"/>
      <c r="H228" s="141" t="s">
        <v>3</v>
      </c>
      <c r="I228" s="141" t="s">
        <v>3</v>
      </c>
      <c r="J228" s="141" t="s">
        <v>3</v>
      </c>
      <c r="K228" s="141" t="s">
        <v>3</v>
      </c>
      <c r="L228" s="141" t="s">
        <v>3</v>
      </c>
      <c r="M228" s="141" t="s">
        <v>3</v>
      </c>
      <c r="N228" s="141" t="s">
        <v>3</v>
      </c>
      <c r="O228" s="141" t="s">
        <v>3</v>
      </c>
      <c r="P228" s="141" t="s">
        <v>3</v>
      </c>
      <c r="Q228" s="141" t="s">
        <v>3</v>
      </c>
      <c r="R228" s="141" t="s">
        <v>3</v>
      </c>
      <c r="S228" s="141" t="s">
        <v>3</v>
      </c>
      <c r="T228" s="141" t="s">
        <v>3</v>
      </c>
      <c r="U228" s="141" t="s">
        <v>3</v>
      </c>
      <c r="V228" s="141" t="s">
        <v>3</v>
      </c>
      <c r="W228" s="141" t="s">
        <v>3</v>
      </c>
      <c r="X228" s="141" t="s">
        <v>3</v>
      </c>
      <c r="Y228" s="141" t="s">
        <v>3</v>
      </c>
      <c r="Z228" s="177"/>
    </row>
    <row r="229" spans="1:26" s="148" customFormat="1" ht="45.6" customHeight="1">
      <c r="A229" s="155"/>
      <c r="B229" s="156" t="s">
        <v>152</v>
      </c>
      <c r="C229" s="157" t="s">
        <v>53</v>
      </c>
      <c r="D229" s="166"/>
      <c r="E229" s="157" t="s">
        <v>39</v>
      </c>
      <c r="F229" s="156" t="s">
        <v>430</v>
      </c>
      <c r="G229" s="175"/>
      <c r="H229" s="141" t="s">
        <v>3</v>
      </c>
      <c r="I229" s="141" t="s">
        <v>3</v>
      </c>
      <c r="J229" s="141" t="s">
        <v>3</v>
      </c>
      <c r="K229" s="141" t="s">
        <v>3</v>
      </c>
      <c r="L229" s="141" t="s">
        <v>3</v>
      </c>
      <c r="M229" s="141" t="s">
        <v>3</v>
      </c>
      <c r="N229" s="141" t="s">
        <v>3</v>
      </c>
      <c r="O229" s="141" t="s">
        <v>3</v>
      </c>
      <c r="P229" s="141" t="s">
        <v>3</v>
      </c>
      <c r="Q229" s="141" t="s">
        <v>3</v>
      </c>
      <c r="R229" s="141">
        <v>3</v>
      </c>
      <c r="S229" s="141" t="s">
        <v>3</v>
      </c>
      <c r="T229" s="141">
        <v>2</v>
      </c>
      <c r="U229" s="141">
        <v>1</v>
      </c>
      <c r="V229" s="141">
        <v>1</v>
      </c>
      <c r="W229" s="141" t="s">
        <v>3</v>
      </c>
      <c r="X229" s="141" t="s">
        <v>3</v>
      </c>
      <c r="Y229" s="141" t="s">
        <v>3</v>
      </c>
      <c r="Z229" s="177"/>
    </row>
    <row r="230" spans="1:26" s="148" customFormat="1" ht="36" customHeight="1">
      <c r="A230" s="155"/>
      <c r="B230" s="156" t="s">
        <v>345</v>
      </c>
      <c r="C230" s="157" t="s">
        <v>53</v>
      </c>
      <c r="D230" s="166"/>
      <c r="E230" s="157" t="s">
        <v>39</v>
      </c>
      <c r="F230" s="156" t="s">
        <v>430</v>
      </c>
      <c r="G230" s="175"/>
      <c r="H230" s="141" t="s">
        <v>3</v>
      </c>
      <c r="I230" s="141" t="s">
        <v>3</v>
      </c>
      <c r="J230" s="141" t="s">
        <v>3</v>
      </c>
      <c r="K230" s="141" t="s">
        <v>3</v>
      </c>
      <c r="L230" s="141" t="s">
        <v>3</v>
      </c>
      <c r="M230" s="141" t="s">
        <v>3</v>
      </c>
      <c r="N230" s="141" t="s">
        <v>3</v>
      </c>
      <c r="O230" s="141" t="s">
        <v>3</v>
      </c>
      <c r="P230" s="141" t="s">
        <v>3</v>
      </c>
      <c r="Q230" s="141" t="s">
        <v>3</v>
      </c>
      <c r="R230" s="141" t="s">
        <v>3</v>
      </c>
      <c r="S230" s="141">
        <v>5</v>
      </c>
      <c r="T230" s="141">
        <v>1</v>
      </c>
      <c r="U230" s="141" t="s">
        <v>3</v>
      </c>
      <c r="V230" s="141">
        <v>2</v>
      </c>
      <c r="W230" s="141" t="s">
        <v>3</v>
      </c>
      <c r="X230" s="141" t="s">
        <v>3</v>
      </c>
      <c r="Y230" s="141" t="s">
        <v>3</v>
      </c>
      <c r="Z230" s="177"/>
    </row>
    <row r="231" spans="1:26" s="148" customFormat="1" ht="36" customHeight="1">
      <c r="A231" s="155"/>
      <c r="B231" s="156" t="s">
        <v>484</v>
      </c>
      <c r="C231" s="157" t="s">
        <v>53</v>
      </c>
      <c r="D231" s="166"/>
      <c r="E231" s="157" t="s">
        <v>39</v>
      </c>
      <c r="F231" s="156" t="s">
        <v>483</v>
      </c>
      <c r="G231" s="175"/>
      <c r="H231" s="141" t="s">
        <v>3</v>
      </c>
      <c r="I231" s="141" t="s">
        <v>3</v>
      </c>
      <c r="J231" s="141" t="s">
        <v>3</v>
      </c>
      <c r="K231" s="141" t="s">
        <v>3</v>
      </c>
      <c r="L231" s="141" t="s">
        <v>3</v>
      </c>
      <c r="M231" s="141" t="s">
        <v>3</v>
      </c>
      <c r="N231" s="141" t="s">
        <v>3</v>
      </c>
      <c r="O231" s="141" t="s">
        <v>3</v>
      </c>
      <c r="P231" s="141" t="s">
        <v>3</v>
      </c>
      <c r="Q231" s="141" t="s">
        <v>3</v>
      </c>
      <c r="R231" s="141" t="s">
        <v>3</v>
      </c>
      <c r="S231" s="141" t="s">
        <v>3</v>
      </c>
      <c r="T231" s="141" t="s">
        <v>3</v>
      </c>
      <c r="U231" s="141" t="s">
        <v>3</v>
      </c>
      <c r="V231" s="141">
        <v>4</v>
      </c>
      <c r="W231" s="141" t="s">
        <v>3</v>
      </c>
      <c r="X231" s="141" t="s">
        <v>3</v>
      </c>
      <c r="Y231" s="141" t="s">
        <v>3</v>
      </c>
      <c r="Z231" s="177" t="s">
        <v>482</v>
      </c>
    </row>
    <row r="232" spans="1:26" s="148" customFormat="1" ht="36" customHeight="1">
      <c r="A232" s="155" t="s">
        <v>490</v>
      </c>
      <c r="B232" s="156" t="s">
        <v>491</v>
      </c>
      <c r="C232" s="157"/>
      <c r="D232" s="166"/>
      <c r="E232" s="157"/>
      <c r="F232" s="156"/>
      <c r="G232" s="175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77"/>
    </row>
    <row r="233" spans="1:26" s="148" customFormat="1" ht="64.5" customHeight="1">
      <c r="A233" s="155"/>
      <c r="B233" s="156" t="s">
        <v>216</v>
      </c>
      <c r="C233" s="157" t="s">
        <v>309</v>
      </c>
      <c r="D233" s="157" t="s">
        <v>3</v>
      </c>
      <c r="E233" s="135" t="s">
        <v>3</v>
      </c>
      <c r="F233" s="135" t="s">
        <v>3</v>
      </c>
      <c r="G233" s="175" t="s">
        <v>34</v>
      </c>
      <c r="H233" s="144" t="s">
        <v>319</v>
      </c>
      <c r="I233" s="144" t="s">
        <v>492</v>
      </c>
      <c r="J233" s="144" t="s">
        <v>207</v>
      </c>
      <c r="K233" s="135" t="s">
        <v>3</v>
      </c>
      <c r="L233" s="135" t="s">
        <v>3</v>
      </c>
      <c r="M233" s="135" t="s">
        <v>3</v>
      </c>
      <c r="N233" s="135" t="s">
        <v>3</v>
      </c>
      <c r="O233" s="135" t="s">
        <v>3</v>
      </c>
      <c r="P233" s="135" t="s">
        <v>3</v>
      </c>
      <c r="Q233" s="135" t="s">
        <v>3</v>
      </c>
      <c r="R233" s="135" t="s">
        <v>3</v>
      </c>
      <c r="S233" s="135" t="s">
        <v>3</v>
      </c>
      <c r="T233" s="135" t="s">
        <v>3</v>
      </c>
      <c r="U233" s="135" t="s">
        <v>3</v>
      </c>
      <c r="V233" s="136">
        <v>0</v>
      </c>
      <c r="W233" s="136">
        <v>0</v>
      </c>
      <c r="X233" s="136">
        <v>0</v>
      </c>
      <c r="Y233" s="134">
        <f>SUM(M233:X233)</f>
        <v>0</v>
      </c>
      <c r="Z233" s="177"/>
    </row>
    <row r="234" spans="1:26" s="148" customFormat="1" ht="36" customHeight="1">
      <c r="A234" s="155"/>
      <c r="B234" s="156" t="s">
        <v>28</v>
      </c>
      <c r="C234" s="157"/>
      <c r="D234" s="157"/>
      <c r="E234" s="135"/>
      <c r="F234" s="135"/>
      <c r="G234" s="175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77"/>
    </row>
    <row r="235" spans="1:26" s="148" customFormat="1" ht="31.5" customHeight="1">
      <c r="A235" s="155"/>
      <c r="B235" s="188" t="s">
        <v>307</v>
      </c>
      <c r="C235" s="157" t="s">
        <v>309</v>
      </c>
      <c r="D235" s="157" t="s">
        <v>3</v>
      </c>
      <c r="E235" s="135" t="s">
        <v>3</v>
      </c>
      <c r="F235" s="135" t="s">
        <v>3</v>
      </c>
      <c r="G235" s="242" t="s">
        <v>34</v>
      </c>
      <c r="H235" s="144" t="s">
        <v>319</v>
      </c>
      <c r="I235" s="144" t="s">
        <v>492</v>
      </c>
      <c r="J235" s="144" t="s">
        <v>207</v>
      </c>
      <c r="K235" s="135" t="s">
        <v>3</v>
      </c>
      <c r="L235" s="135" t="s">
        <v>3</v>
      </c>
      <c r="M235" s="135" t="s">
        <v>3</v>
      </c>
      <c r="N235" s="135" t="s">
        <v>3</v>
      </c>
      <c r="O235" s="135" t="s">
        <v>3</v>
      </c>
      <c r="P235" s="135" t="s">
        <v>3</v>
      </c>
      <c r="Q235" s="135" t="s">
        <v>3</v>
      </c>
      <c r="R235" s="135" t="s">
        <v>3</v>
      </c>
      <c r="S235" s="135" t="s">
        <v>3</v>
      </c>
      <c r="T235" s="135" t="s">
        <v>3</v>
      </c>
      <c r="U235" s="135" t="s">
        <v>3</v>
      </c>
      <c r="V235" s="136">
        <v>0</v>
      </c>
      <c r="W235" s="136">
        <v>0</v>
      </c>
      <c r="X235" s="136">
        <v>0</v>
      </c>
      <c r="Y235" s="134">
        <f>SUM(M235:X235)</f>
        <v>0</v>
      </c>
      <c r="Z235" s="177"/>
    </row>
    <row r="236" spans="1:26" s="148" customFormat="1" ht="36" customHeight="1">
      <c r="A236" s="155"/>
      <c r="B236" s="156" t="s">
        <v>308</v>
      </c>
      <c r="C236" s="157" t="s">
        <v>309</v>
      </c>
      <c r="D236" s="157" t="s">
        <v>3</v>
      </c>
      <c r="E236" s="135" t="s">
        <v>3</v>
      </c>
      <c r="F236" s="135" t="s">
        <v>3</v>
      </c>
      <c r="G236" s="242"/>
      <c r="H236" s="141" t="s">
        <v>3</v>
      </c>
      <c r="I236" s="141" t="s">
        <v>3</v>
      </c>
      <c r="J236" s="141" t="s">
        <v>3</v>
      </c>
      <c r="K236" s="141" t="s">
        <v>3</v>
      </c>
      <c r="L236" s="141" t="s">
        <v>3</v>
      </c>
      <c r="M236" s="141" t="s">
        <v>3</v>
      </c>
      <c r="N236" s="141" t="s">
        <v>3</v>
      </c>
      <c r="O236" s="141" t="s">
        <v>3</v>
      </c>
      <c r="P236" s="141" t="s">
        <v>3</v>
      </c>
      <c r="Q236" s="141" t="s">
        <v>3</v>
      </c>
      <c r="R236" s="141" t="s">
        <v>3</v>
      </c>
      <c r="S236" s="141" t="s">
        <v>3</v>
      </c>
      <c r="T236" s="141" t="s">
        <v>3</v>
      </c>
      <c r="U236" s="141" t="s">
        <v>3</v>
      </c>
      <c r="V236" s="141" t="s">
        <v>3</v>
      </c>
      <c r="W236" s="141" t="s">
        <v>3</v>
      </c>
      <c r="X236" s="141" t="s">
        <v>3</v>
      </c>
      <c r="Y236" s="141" t="s">
        <v>3</v>
      </c>
      <c r="Z236" s="177"/>
    </row>
    <row r="237" spans="1:26" s="148" customFormat="1" ht="18.75" customHeight="1">
      <c r="A237" s="155"/>
      <c r="B237" s="161" t="s">
        <v>10</v>
      </c>
      <c r="C237" s="157" t="s">
        <v>6</v>
      </c>
      <c r="D237" s="157" t="s">
        <v>3</v>
      </c>
      <c r="E237" s="135" t="s">
        <v>3</v>
      </c>
      <c r="F237" s="135" t="s">
        <v>3</v>
      </c>
      <c r="G237" s="157"/>
      <c r="H237" s="135" t="s">
        <v>3</v>
      </c>
      <c r="I237" s="135" t="s">
        <v>3</v>
      </c>
      <c r="J237" s="135" t="s">
        <v>3</v>
      </c>
      <c r="K237" s="135" t="s">
        <v>3</v>
      </c>
      <c r="L237" s="135" t="s">
        <v>3</v>
      </c>
      <c r="M237" s="135" t="s">
        <v>3</v>
      </c>
      <c r="N237" s="135" t="s">
        <v>3</v>
      </c>
      <c r="O237" s="135" t="s">
        <v>3</v>
      </c>
      <c r="P237" s="135" t="s">
        <v>3</v>
      </c>
      <c r="Q237" s="135" t="s">
        <v>3</v>
      </c>
      <c r="R237" s="135" t="s">
        <v>3</v>
      </c>
      <c r="S237" s="135" t="s">
        <v>3</v>
      </c>
      <c r="T237" s="135" t="s">
        <v>3</v>
      </c>
      <c r="U237" s="135" t="s">
        <v>3</v>
      </c>
      <c r="V237" s="135" t="s">
        <v>3</v>
      </c>
      <c r="W237" s="135" t="s">
        <v>3</v>
      </c>
      <c r="X237" s="135" t="s">
        <v>3</v>
      </c>
      <c r="Y237" s="135" t="s">
        <v>3</v>
      </c>
      <c r="Z237" s="143"/>
    </row>
    <row r="238" spans="1:26" s="148" customFormat="1" ht="36" customHeight="1">
      <c r="A238" s="155"/>
      <c r="B238" s="156" t="s">
        <v>494</v>
      </c>
      <c r="C238" s="157" t="s">
        <v>53</v>
      </c>
      <c r="D238" s="166"/>
      <c r="E238" s="157" t="s">
        <v>39</v>
      </c>
      <c r="F238" s="156" t="s">
        <v>483</v>
      </c>
      <c r="G238" s="175"/>
      <c r="H238" s="141" t="s">
        <v>3</v>
      </c>
      <c r="I238" s="141" t="s">
        <v>3</v>
      </c>
      <c r="J238" s="141" t="s">
        <v>3</v>
      </c>
      <c r="K238" s="141" t="s">
        <v>3</v>
      </c>
      <c r="L238" s="141" t="s">
        <v>3</v>
      </c>
      <c r="M238" s="141" t="s">
        <v>3</v>
      </c>
      <c r="N238" s="141" t="s">
        <v>3</v>
      </c>
      <c r="O238" s="141" t="s">
        <v>3</v>
      </c>
      <c r="P238" s="141" t="s">
        <v>3</v>
      </c>
      <c r="Q238" s="141" t="s">
        <v>3</v>
      </c>
      <c r="R238" s="141" t="s">
        <v>3</v>
      </c>
      <c r="S238" s="141" t="s">
        <v>3</v>
      </c>
      <c r="T238" s="141" t="s">
        <v>3</v>
      </c>
      <c r="U238" s="141" t="s">
        <v>3</v>
      </c>
      <c r="V238" s="141" t="s">
        <v>3</v>
      </c>
      <c r="W238" s="141" t="s">
        <v>3</v>
      </c>
      <c r="X238" s="141" t="s">
        <v>3</v>
      </c>
      <c r="Y238" s="141" t="s">
        <v>3</v>
      </c>
      <c r="Z238" s="177"/>
    </row>
    <row r="239" spans="1:26" s="148" customFormat="1" ht="98.1" customHeight="1">
      <c r="A239" s="187" t="s">
        <v>202</v>
      </c>
      <c r="B239" s="161" t="s">
        <v>230</v>
      </c>
      <c r="C239" s="157"/>
      <c r="D239" s="157">
        <v>0.1</v>
      </c>
      <c r="E239" s="135"/>
      <c r="F239" s="135" t="s">
        <v>428</v>
      </c>
      <c r="G239" s="157"/>
      <c r="H239" s="144"/>
      <c r="I239" s="144"/>
      <c r="J239" s="144"/>
      <c r="K239" s="135"/>
      <c r="L239" s="135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34"/>
      <c r="Z239" s="143"/>
    </row>
    <row r="240" spans="1:26" s="148" customFormat="1" ht="19.5" customHeight="1">
      <c r="A240" s="256"/>
      <c r="B240" s="244" t="s">
        <v>216</v>
      </c>
      <c r="C240" s="243" t="s">
        <v>6</v>
      </c>
      <c r="D240" s="157" t="s">
        <v>3</v>
      </c>
      <c r="E240" s="135" t="s">
        <v>3</v>
      </c>
      <c r="F240" s="135" t="s">
        <v>3</v>
      </c>
      <c r="G240" s="243" t="s">
        <v>34</v>
      </c>
      <c r="H240" s="135" t="s">
        <v>3</v>
      </c>
      <c r="I240" s="135" t="s">
        <v>3</v>
      </c>
      <c r="J240" s="135" t="s">
        <v>3</v>
      </c>
      <c r="K240" s="135" t="s">
        <v>3</v>
      </c>
      <c r="L240" s="135" t="s">
        <v>3</v>
      </c>
      <c r="M240" s="134">
        <f>SUM(M241:M243)</f>
        <v>0</v>
      </c>
      <c r="N240" s="134">
        <f>SUM(N241:N243)</f>
        <v>0</v>
      </c>
      <c r="O240" s="134">
        <f>SUM(O241:O243)</f>
        <v>0</v>
      </c>
      <c r="P240" s="134">
        <f t="shared" ref="P240:X240" si="16">P241+P242</f>
        <v>500</v>
      </c>
      <c r="Q240" s="134">
        <f t="shared" si="16"/>
        <v>1000</v>
      </c>
      <c r="R240" s="134">
        <f t="shared" si="16"/>
        <v>1000</v>
      </c>
      <c r="S240" s="134">
        <f t="shared" si="16"/>
        <v>1000</v>
      </c>
      <c r="T240" s="134">
        <f t="shared" si="16"/>
        <v>1000</v>
      </c>
      <c r="U240" s="134">
        <f t="shared" si="16"/>
        <v>710</v>
      </c>
      <c r="V240" s="134">
        <f t="shared" si="16"/>
        <v>710</v>
      </c>
      <c r="W240" s="134">
        <f t="shared" si="16"/>
        <v>545</v>
      </c>
      <c r="X240" s="134">
        <f t="shared" si="16"/>
        <v>680</v>
      </c>
      <c r="Y240" s="134">
        <f t="shared" si="15"/>
        <v>7145</v>
      </c>
      <c r="Z240" s="142"/>
    </row>
    <row r="241" spans="1:26" s="148" customFormat="1" ht="15" customHeight="1">
      <c r="A241" s="256"/>
      <c r="B241" s="253"/>
      <c r="C241" s="241"/>
      <c r="D241" s="157" t="s">
        <v>3</v>
      </c>
      <c r="E241" s="135" t="s">
        <v>3</v>
      </c>
      <c r="F241" s="135" t="s">
        <v>3</v>
      </c>
      <c r="G241" s="243"/>
      <c r="H241" s="144" t="s">
        <v>319</v>
      </c>
      <c r="I241" s="144" t="s">
        <v>286</v>
      </c>
      <c r="J241" s="144" t="s">
        <v>247</v>
      </c>
      <c r="K241" s="135" t="s">
        <v>3</v>
      </c>
      <c r="L241" s="135" t="s">
        <v>3</v>
      </c>
      <c r="M241" s="135" t="s">
        <v>3</v>
      </c>
      <c r="N241" s="135" t="s">
        <v>3</v>
      </c>
      <c r="O241" s="135" t="s">
        <v>3</v>
      </c>
      <c r="P241" s="134">
        <v>500</v>
      </c>
      <c r="Q241" s="134">
        <v>1000</v>
      </c>
      <c r="R241" s="134">
        <v>0</v>
      </c>
      <c r="S241" s="134">
        <v>0</v>
      </c>
      <c r="T241" s="134">
        <v>0</v>
      </c>
      <c r="U241" s="134">
        <v>0</v>
      </c>
      <c r="V241" s="134">
        <v>0</v>
      </c>
      <c r="W241" s="134">
        <v>0</v>
      </c>
      <c r="X241" s="134">
        <v>0</v>
      </c>
      <c r="Y241" s="134">
        <f t="shared" si="15"/>
        <v>1500</v>
      </c>
      <c r="Z241" s="142"/>
    </row>
    <row r="242" spans="1:26" s="148" customFormat="1" ht="26.25" customHeight="1">
      <c r="A242" s="180"/>
      <c r="B242" s="166"/>
      <c r="C242" s="157"/>
      <c r="D242" s="157"/>
      <c r="E242" s="135"/>
      <c r="F242" s="135"/>
      <c r="G242" s="243"/>
      <c r="H242" s="144" t="s">
        <v>319</v>
      </c>
      <c r="I242" s="144" t="s">
        <v>281</v>
      </c>
      <c r="J242" s="144" t="s">
        <v>349</v>
      </c>
      <c r="K242" s="135" t="s">
        <v>3</v>
      </c>
      <c r="L242" s="135" t="s">
        <v>3</v>
      </c>
      <c r="M242" s="135" t="s">
        <v>3</v>
      </c>
      <c r="N242" s="135" t="s">
        <v>3</v>
      </c>
      <c r="O242" s="135" t="s">
        <v>3</v>
      </c>
      <c r="P242" s="135">
        <v>0</v>
      </c>
      <c r="Q242" s="135">
        <v>0</v>
      </c>
      <c r="R242" s="134">
        <v>1000</v>
      </c>
      <c r="S242" s="134">
        <v>1000</v>
      </c>
      <c r="T242" s="134">
        <v>1000</v>
      </c>
      <c r="U242" s="134">
        <v>710</v>
      </c>
      <c r="V242" s="134">
        <v>710</v>
      </c>
      <c r="W242" s="134">
        <v>545</v>
      </c>
      <c r="X242" s="134">
        <v>680</v>
      </c>
      <c r="Y242" s="134">
        <f t="shared" si="15"/>
        <v>5645</v>
      </c>
      <c r="Z242" s="142"/>
    </row>
    <row r="243" spans="1:26" s="148" customFormat="1" ht="18.600000000000001" customHeight="1">
      <c r="A243" s="187"/>
      <c r="B243" s="156" t="s">
        <v>28</v>
      </c>
      <c r="C243" s="157"/>
      <c r="D243" s="157" t="s">
        <v>3</v>
      </c>
      <c r="E243" s="135"/>
      <c r="F243" s="135"/>
      <c r="G243" s="157"/>
      <c r="H243" s="135" t="s">
        <v>3</v>
      </c>
      <c r="I243" s="135" t="s">
        <v>3</v>
      </c>
      <c r="J243" s="135" t="s">
        <v>3</v>
      </c>
      <c r="K243" s="135" t="s">
        <v>3</v>
      </c>
      <c r="L243" s="135" t="s">
        <v>3</v>
      </c>
      <c r="M243" s="134">
        <f t="shared" ref="M243:V243" si="17">SUM(M244:M246)</f>
        <v>0</v>
      </c>
      <c r="N243" s="134">
        <f t="shared" si="17"/>
        <v>0</v>
      </c>
      <c r="O243" s="134">
        <f t="shared" si="17"/>
        <v>0</v>
      </c>
      <c r="P243" s="134">
        <f t="shared" si="17"/>
        <v>0</v>
      </c>
      <c r="Q243" s="134">
        <f t="shared" si="17"/>
        <v>0</v>
      </c>
      <c r="R243" s="134">
        <f t="shared" si="17"/>
        <v>0</v>
      </c>
      <c r="S243" s="134">
        <f t="shared" si="17"/>
        <v>0</v>
      </c>
      <c r="T243" s="134">
        <f t="shared" si="17"/>
        <v>0</v>
      </c>
      <c r="U243" s="134">
        <f t="shared" si="17"/>
        <v>0</v>
      </c>
      <c r="V243" s="134">
        <f t="shared" si="17"/>
        <v>0</v>
      </c>
      <c r="W243" s="134">
        <f>SUM(W244:W246)</f>
        <v>0</v>
      </c>
      <c r="X243" s="134">
        <f>SUM(X244:X246)</f>
        <v>0</v>
      </c>
      <c r="Y243" s="134">
        <f>SUM(M243:X243)</f>
        <v>0</v>
      </c>
      <c r="Z243" s="142"/>
    </row>
    <row r="244" spans="1:26" s="148" customFormat="1" ht="15" customHeight="1">
      <c r="A244" s="187"/>
      <c r="B244" s="161" t="s">
        <v>8</v>
      </c>
      <c r="C244" s="157" t="s">
        <v>6</v>
      </c>
      <c r="D244" s="157" t="s">
        <v>3</v>
      </c>
      <c r="E244" s="135" t="s">
        <v>3</v>
      </c>
      <c r="F244" s="135" t="s">
        <v>3</v>
      </c>
      <c r="G244" s="157"/>
      <c r="H244" s="135" t="s">
        <v>3</v>
      </c>
      <c r="I244" s="135" t="s">
        <v>3</v>
      </c>
      <c r="J244" s="135" t="s">
        <v>3</v>
      </c>
      <c r="K244" s="135" t="s">
        <v>3</v>
      </c>
      <c r="L244" s="135" t="s">
        <v>3</v>
      </c>
      <c r="M244" s="135" t="s">
        <v>3</v>
      </c>
      <c r="N244" s="135" t="s">
        <v>3</v>
      </c>
      <c r="O244" s="135" t="s">
        <v>3</v>
      </c>
      <c r="P244" s="135" t="s">
        <v>3</v>
      </c>
      <c r="Q244" s="135" t="s">
        <v>3</v>
      </c>
      <c r="R244" s="135" t="s">
        <v>3</v>
      </c>
      <c r="S244" s="135" t="s">
        <v>3</v>
      </c>
      <c r="T244" s="135" t="s">
        <v>3</v>
      </c>
      <c r="U244" s="135" t="s">
        <v>3</v>
      </c>
      <c r="V244" s="135" t="s">
        <v>3</v>
      </c>
      <c r="W244" s="135" t="s">
        <v>3</v>
      </c>
      <c r="X244" s="135" t="s">
        <v>3</v>
      </c>
      <c r="Y244" s="134">
        <f>SUM(M244:X244)</f>
        <v>0</v>
      </c>
      <c r="Z244" s="143"/>
    </row>
    <row r="245" spans="1:26" s="148" customFormat="1" ht="15" customHeight="1">
      <c r="A245" s="187"/>
      <c r="B245" s="161" t="s">
        <v>9</v>
      </c>
      <c r="C245" s="157" t="s">
        <v>6</v>
      </c>
      <c r="D245" s="157" t="s">
        <v>3</v>
      </c>
      <c r="E245" s="135" t="s">
        <v>3</v>
      </c>
      <c r="F245" s="135" t="s">
        <v>3</v>
      </c>
      <c r="G245" s="157"/>
      <c r="H245" s="135" t="s">
        <v>3</v>
      </c>
      <c r="I245" s="135" t="s">
        <v>3</v>
      </c>
      <c r="J245" s="135" t="s">
        <v>3</v>
      </c>
      <c r="K245" s="135" t="s">
        <v>3</v>
      </c>
      <c r="L245" s="135" t="s">
        <v>3</v>
      </c>
      <c r="M245" s="135" t="s">
        <v>3</v>
      </c>
      <c r="N245" s="135" t="s">
        <v>3</v>
      </c>
      <c r="O245" s="135" t="s">
        <v>3</v>
      </c>
      <c r="P245" s="135" t="s">
        <v>3</v>
      </c>
      <c r="Q245" s="135" t="s">
        <v>3</v>
      </c>
      <c r="R245" s="135" t="s">
        <v>3</v>
      </c>
      <c r="S245" s="135" t="s">
        <v>3</v>
      </c>
      <c r="T245" s="135" t="s">
        <v>3</v>
      </c>
      <c r="U245" s="135" t="s">
        <v>3</v>
      </c>
      <c r="V245" s="135" t="s">
        <v>3</v>
      </c>
      <c r="W245" s="135" t="s">
        <v>3</v>
      </c>
      <c r="X245" s="135" t="s">
        <v>3</v>
      </c>
      <c r="Y245" s="134">
        <f>SUM(M245:X245)</f>
        <v>0</v>
      </c>
      <c r="Z245" s="143"/>
    </row>
    <row r="246" spans="1:26" s="148" customFormat="1" ht="15" customHeight="1">
      <c r="A246" s="187"/>
      <c r="B246" s="161" t="s">
        <v>10</v>
      </c>
      <c r="C246" s="157" t="s">
        <v>6</v>
      </c>
      <c r="D246" s="157" t="s">
        <v>3</v>
      </c>
      <c r="E246" s="135" t="s">
        <v>3</v>
      </c>
      <c r="F246" s="135" t="s">
        <v>3</v>
      </c>
      <c r="G246" s="157"/>
      <c r="H246" s="135" t="s">
        <v>3</v>
      </c>
      <c r="I246" s="135" t="s">
        <v>3</v>
      </c>
      <c r="J246" s="135" t="s">
        <v>3</v>
      </c>
      <c r="K246" s="135" t="s">
        <v>3</v>
      </c>
      <c r="L246" s="135" t="s">
        <v>3</v>
      </c>
      <c r="M246" s="135" t="s">
        <v>3</v>
      </c>
      <c r="N246" s="135" t="s">
        <v>3</v>
      </c>
      <c r="O246" s="135" t="s">
        <v>3</v>
      </c>
      <c r="P246" s="135" t="s">
        <v>3</v>
      </c>
      <c r="Q246" s="135" t="s">
        <v>3</v>
      </c>
      <c r="R246" s="135" t="s">
        <v>3</v>
      </c>
      <c r="S246" s="135" t="s">
        <v>3</v>
      </c>
      <c r="T246" s="135" t="s">
        <v>3</v>
      </c>
      <c r="U246" s="135" t="s">
        <v>3</v>
      </c>
      <c r="V246" s="135" t="s">
        <v>3</v>
      </c>
      <c r="W246" s="135" t="s">
        <v>3</v>
      </c>
      <c r="X246" s="135" t="s">
        <v>3</v>
      </c>
      <c r="Y246" s="134">
        <f>SUM(M246:X246)</f>
        <v>0</v>
      </c>
      <c r="Z246" s="143"/>
    </row>
    <row r="247" spans="1:26" s="148" customFormat="1" ht="61.5" customHeight="1">
      <c r="A247" s="187"/>
      <c r="B247" s="161" t="s">
        <v>228</v>
      </c>
      <c r="C247" s="157" t="s">
        <v>53</v>
      </c>
      <c r="D247" s="157"/>
      <c r="E247" s="157" t="s">
        <v>39</v>
      </c>
      <c r="F247" s="135" t="s">
        <v>432</v>
      </c>
      <c r="G247" s="157"/>
      <c r="H247" s="144" t="s">
        <v>3</v>
      </c>
      <c r="I247" s="144" t="s">
        <v>3</v>
      </c>
      <c r="J247" s="144" t="s">
        <v>3</v>
      </c>
      <c r="K247" s="135" t="s">
        <v>3</v>
      </c>
      <c r="L247" s="135" t="s">
        <v>3</v>
      </c>
      <c r="M247" s="135" t="s">
        <v>3</v>
      </c>
      <c r="N247" s="135" t="s">
        <v>3</v>
      </c>
      <c r="O247" s="135" t="s">
        <v>3</v>
      </c>
      <c r="P247" s="135">
        <v>3</v>
      </c>
      <c r="Q247" s="135">
        <v>3</v>
      </c>
      <c r="R247" s="135">
        <v>3</v>
      </c>
      <c r="S247" s="135">
        <v>3</v>
      </c>
      <c r="T247" s="135">
        <v>3</v>
      </c>
      <c r="U247" s="135">
        <v>5</v>
      </c>
      <c r="V247" s="135">
        <v>6</v>
      </c>
      <c r="W247" s="135">
        <v>8</v>
      </c>
      <c r="X247" s="135">
        <v>10</v>
      </c>
      <c r="Y247" s="135" t="s">
        <v>3</v>
      </c>
      <c r="Z247" s="143"/>
    </row>
    <row r="248" spans="1:26" s="148" customFormat="1" ht="58.5" customHeight="1">
      <c r="A248" s="187"/>
      <c r="B248" s="161" t="s">
        <v>229</v>
      </c>
      <c r="C248" s="157" t="s">
        <v>53</v>
      </c>
      <c r="D248" s="157"/>
      <c r="E248" s="157" t="s">
        <v>39</v>
      </c>
      <c r="F248" s="135" t="s">
        <v>432</v>
      </c>
      <c r="G248" s="157"/>
      <c r="H248" s="144" t="s">
        <v>3</v>
      </c>
      <c r="I248" s="144" t="s">
        <v>3</v>
      </c>
      <c r="J248" s="144" t="s">
        <v>3</v>
      </c>
      <c r="K248" s="135" t="s">
        <v>3</v>
      </c>
      <c r="L248" s="135" t="s">
        <v>3</v>
      </c>
      <c r="M248" s="135" t="s">
        <v>3</v>
      </c>
      <c r="N248" s="135" t="s">
        <v>3</v>
      </c>
      <c r="O248" s="135" t="s">
        <v>3</v>
      </c>
      <c r="P248" s="135">
        <v>3</v>
      </c>
      <c r="Q248" s="135">
        <v>3</v>
      </c>
      <c r="R248" s="135">
        <v>3</v>
      </c>
      <c r="S248" s="135">
        <v>3</v>
      </c>
      <c r="T248" s="135">
        <v>3</v>
      </c>
      <c r="U248" s="135">
        <v>5</v>
      </c>
      <c r="V248" s="135">
        <v>6</v>
      </c>
      <c r="W248" s="135">
        <v>8</v>
      </c>
      <c r="X248" s="135">
        <v>10</v>
      </c>
      <c r="Y248" s="135" t="s">
        <v>3</v>
      </c>
      <c r="Z248" s="143"/>
    </row>
    <row r="249" spans="1:26" s="148" customFormat="1" ht="77.45" customHeight="1">
      <c r="A249" s="187"/>
      <c r="B249" s="161" t="s">
        <v>219</v>
      </c>
      <c r="C249" s="157" t="s">
        <v>29</v>
      </c>
      <c r="D249" s="157"/>
      <c r="E249" s="157"/>
      <c r="F249" s="135" t="s">
        <v>432</v>
      </c>
      <c r="G249" s="157"/>
      <c r="H249" s="144" t="s">
        <v>3</v>
      </c>
      <c r="I249" s="144" t="s">
        <v>3</v>
      </c>
      <c r="J249" s="144" t="s">
        <v>3</v>
      </c>
      <c r="K249" s="135" t="s">
        <v>3</v>
      </c>
      <c r="L249" s="135" t="s">
        <v>3</v>
      </c>
      <c r="M249" s="135" t="s">
        <v>3</v>
      </c>
      <c r="N249" s="135" t="s">
        <v>3</v>
      </c>
      <c r="O249" s="135" t="s">
        <v>3</v>
      </c>
      <c r="P249" s="135">
        <v>1</v>
      </c>
      <c r="Q249" s="135">
        <v>1.5</v>
      </c>
      <c r="R249" s="135">
        <v>1.6</v>
      </c>
      <c r="S249" s="135">
        <v>1.7</v>
      </c>
      <c r="T249" s="135">
        <v>1.8</v>
      </c>
      <c r="U249" s="135">
        <v>1.9</v>
      </c>
      <c r="V249" s="135">
        <v>2</v>
      </c>
      <c r="W249" s="135">
        <v>2.1</v>
      </c>
      <c r="X249" s="135">
        <v>2.1</v>
      </c>
      <c r="Y249" s="135" t="s">
        <v>3</v>
      </c>
      <c r="Z249" s="143"/>
    </row>
    <row r="250" spans="1:26" s="148" customFormat="1" ht="45" customHeight="1">
      <c r="A250" s="187" t="s">
        <v>268</v>
      </c>
      <c r="B250" s="161" t="s">
        <v>269</v>
      </c>
      <c r="C250" s="157"/>
      <c r="D250" s="157">
        <v>0.1</v>
      </c>
      <c r="E250" s="135"/>
      <c r="F250" s="135" t="s">
        <v>430</v>
      </c>
      <c r="G250" s="157"/>
      <c r="H250" s="144"/>
      <c r="I250" s="144"/>
      <c r="J250" s="144"/>
      <c r="K250" s="135"/>
      <c r="L250" s="135"/>
      <c r="M250" s="163"/>
      <c r="N250" s="163"/>
      <c r="O250" s="163"/>
      <c r="P250" s="163"/>
      <c r="Q250" s="163"/>
      <c r="R250" s="134"/>
      <c r="S250" s="134"/>
      <c r="T250" s="134"/>
      <c r="U250" s="163"/>
      <c r="V250" s="163"/>
      <c r="W250" s="163"/>
      <c r="X250" s="163"/>
      <c r="Y250" s="134">
        <f t="shared" si="15"/>
        <v>0</v>
      </c>
      <c r="Z250" s="143"/>
    </row>
    <row r="251" spans="1:26" s="148" customFormat="1" ht="15" customHeight="1">
      <c r="A251" s="256"/>
      <c r="B251" s="244" t="s">
        <v>216</v>
      </c>
      <c r="C251" s="243" t="s">
        <v>6</v>
      </c>
      <c r="D251" s="157" t="s">
        <v>3</v>
      </c>
      <c r="E251" s="135" t="s">
        <v>3</v>
      </c>
      <c r="F251" s="135" t="s">
        <v>3</v>
      </c>
      <c r="G251" s="243" t="s">
        <v>270</v>
      </c>
      <c r="H251" s="135" t="s">
        <v>3</v>
      </c>
      <c r="I251" s="135" t="s">
        <v>3</v>
      </c>
      <c r="J251" s="135" t="s">
        <v>3</v>
      </c>
      <c r="K251" s="135" t="s">
        <v>3</v>
      </c>
      <c r="L251" s="135" t="s">
        <v>3</v>
      </c>
      <c r="M251" s="134">
        <f t="shared" ref="M251:X251" si="18">SUM(M252:M253)</f>
        <v>0</v>
      </c>
      <c r="N251" s="134">
        <f t="shared" si="18"/>
        <v>0</v>
      </c>
      <c r="O251" s="134">
        <f t="shared" si="18"/>
        <v>0</v>
      </c>
      <c r="P251" s="134">
        <f t="shared" si="18"/>
        <v>0</v>
      </c>
      <c r="Q251" s="134">
        <f t="shared" si="18"/>
        <v>0</v>
      </c>
      <c r="R251" s="134">
        <f>SUM(R252:R253)</f>
        <v>67378.399999999994</v>
      </c>
      <c r="S251" s="134">
        <f>SUM(S252:S253)</f>
        <v>59395.5</v>
      </c>
      <c r="T251" s="134">
        <f>SUM(T252:T253)</f>
        <v>60025.599999999999</v>
      </c>
      <c r="U251" s="134">
        <f t="shared" si="18"/>
        <v>56347.1</v>
      </c>
      <c r="V251" s="134">
        <f t="shared" si="18"/>
        <v>58731.9</v>
      </c>
      <c r="W251" s="134">
        <f t="shared" si="18"/>
        <v>45095.199999999997</v>
      </c>
      <c r="X251" s="134">
        <f t="shared" si="18"/>
        <v>56496.1</v>
      </c>
      <c r="Y251" s="134">
        <f t="shared" si="15"/>
        <v>403469.8</v>
      </c>
      <c r="Z251" s="142"/>
    </row>
    <row r="252" spans="1:26" s="148" customFormat="1" ht="91.5" customHeight="1">
      <c r="A252" s="256"/>
      <c r="B252" s="244"/>
      <c r="C252" s="243"/>
      <c r="D252" s="157" t="s">
        <v>3</v>
      </c>
      <c r="E252" s="135" t="s">
        <v>3</v>
      </c>
      <c r="F252" s="135" t="s">
        <v>3</v>
      </c>
      <c r="G252" s="243"/>
      <c r="H252" s="144" t="s">
        <v>319</v>
      </c>
      <c r="I252" s="144" t="s">
        <v>271</v>
      </c>
      <c r="J252" s="144" t="s">
        <v>84</v>
      </c>
      <c r="K252" s="135" t="s">
        <v>3</v>
      </c>
      <c r="L252" s="135" t="s">
        <v>3</v>
      </c>
      <c r="M252" s="135" t="s">
        <v>3</v>
      </c>
      <c r="N252" s="135" t="s">
        <v>3</v>
      </c>
      <c r="O252" s="135" t="s">
        <v>3</v>
      </c>
      <c r="P252" s="135" t="s">
        <v>3</v>
      </c>
      <c r="Q252" s="135" t="s">
        <v>3</v>
      </c>
      <c r="R252" s="134">
        <v>67378.399999999994</v>
      </c>
      <c r="S252" s="134">
        <v>59395.5</v>
      </c>
      <c r="T252" s="134">
        <v>60025.599999999999</v>
      </c>
      <c r="U252" s="134">
        <v>56347.1</v>
      </c>
      <c r="V252" s="134">
        <v>58731.9</v>
      </c>
      <c r="W252" s="134">
        <v>45095.199999999997</v>
      </c>
      <c r="X252" s="134">
        <v>56496.1</v>
      </c>
      <c r="Y252" s="134">
        <f t="shared" si="15"/>
        <v>403469.8</v>
      </c>
      <c r="Z252" s="142"/>
    </row>
    <row r="253" spans="1:26" s="148" customFormat="1" ht="18.600000000000001" customHeight="1">
      <c r="A253" s="187"/>
      <c r="B253" s="156" t="s">
        <v>28</v>
      </c>
      <c r="C253" s="157"/>
      <c r="D253" s="157" t="s">
        <v>3</v>
      </c>
      <c r="E253" s="135"/>
      <c r="F253" s="135"/>
      <c r="G253" s="157"/>
      <c r="H253" s="135" t="s">
        <v>3</v>
      </c>
      <c r="I253" s="135" t="s">
        <v>3</v>
      </c>
      <c r="J253" s="135" t="s">
        <v>3</v>
      </c>
      <c r="K253" s="135" t="s">
        <v>3</v>
      </c>
      <c r="L253" s="135" t="s">
        <v>3</v>
      </c>
      <c r="M253" s="134">
        <f>SUM(M254:M256)</f>
        <v>0</v>
      </c>
      <c r="N253" s="134">
        <f>SUM(N254:N256)</f>
        <v>0</v>
      </c>
      <c r="O253" s="134">
        <f>SUM(O254:O256)</f>
        <v>0</v>
      </c>
      <c r="P253" s="134">
        <f>SUM(P254:P256)</f>
        <v>0</v>
      </c>
      <c r="Q253" s="134">
        <f>SUM(Q254:Q256)</f>
        <v>0</v>
      </c>
      <c r="R253" s="134">
        <f t="shared" ref="R253:X253" si="19">R254</f>
        <v>0</v>
      </c>
      <c r="S253" s="134">
        <f t="shared" si="19"/>
        <v>0</v>
      </c>
      <c r="T253" s="134">
        <f t="shared" si="19"/>
        <v>0</v>
      </c>
      <c r="U253" s="134">
        <f t="shared" si="19"/>
        <v>0</v>
      </c>
      <c r="V253" s="134">
        <f t="shared" si="19"/>
        <v>0</v>
      </c>
      <c r="W253" s="134">
        <f t="shared" si="19"/>
        <v>0</v>
      </c>
      <c r="X253" s="134">
        <f t="shared" si="19"/>
        <v>0</v>
      </c>
      <c r="Y253" s="134">
        <f t="shared" si="15"/>
        <v>0</v>
      </c>
      <c r="Z253" s="142"/>
    </row>
    <row r="254" spans="1:26" s="148" customFormat="1" ht="15" customHeight="1">
      <c r="A254" s="187"/>
      <c r="B254" s="161" t="s">
        <v>8</v>
      </c>
      <c r="C254" s="157" t="s">
        <v>6</v>
      </c>
      <c r="D254" s="157" t="s">
        <v>3</v>
      </c>
      <c r="E254" s="135" t="s">
        <v>3</v>
      </c>
      <c r="F254" s="135" t="s">
        <v>3</v>
      </c>
      <c r="G254" s="157"/>
      <c r="H254" s="135" t="s">
        <v>3</v>
      </c>
      <c r="I254" s="135" t="s">
        <v>3</v>
      </c>
      <c r="J254" s="135" t="s">
        <v>3</v>
      </c>
      <c r="K254" s="135" t="s">
        <v>3</v>
      </c>
      <c r="L254" s="135" t="s">
        <v>3</v>
      </c>
      <c r="M254" s="135" t="s">
        <v>3</v>
      </c>
      <c r="N254" s="135" t="s">
        <v>3</v>
      </c>
      <c r="O254" s="135" t="s">
        <v>3</v>
      </c>
      <c r="P254" s="135" t="s">
        <v>3</v>
      </c>
      <c r="Q254" s="135" t="s">
        <v>3</v>
      </c>
      <c r="R254" s="135"/>
      <c r="S254" s="134"/>
      <c r="T254" s="134"/>
      <c r="U254" s="135"/>
      <c r="V254" s="135"/>
      <c r="W254" s="135"/>
      <c r="X254" s="135"/>
      <c r="Y254" s="134">
        <f t="shared" si="15"/>
        <v>0</v>
      </c>
      <c r="Z254" s="142"/>
    </row>
    <row r="255" spans="1:26" s="148" customFormat="1" ht="15" customHeight="1">
      <c r="A255" s="187"/>
      <c r="B255" s="161" t="s">
        <v>9</v>
      </c>
      <c r="C255" s="157" t="s">
        <v>6</v>
      </c>
      <c r="D255" s="157" t="s">
        <v>3</v>
      </c>
      <c r="E255" s="135" t="s">
        <v>3</v>
      </c>
      <c r="F255" s="135" t="s">
        <v>3</v>
      </c>
      <c r="G255" s="157"/>
      <c r="H255" s="135" t="s">
        <v>3</v>
      </c>
      <c r="I255" s="135" t="s">
        <v>3</v>
      </c>
      <c r="J255" s="135" t="s">
        <v>3</v>
      </c>
      <c r="K255" s="135" t="s">
        <v>3</v>
      </c>
      <c r="L255" s="135" t="s">
        <v>3</v>
      </c>
      <c r="M255" s="135" t="s">
        <v>3</v>
      </c>
      <c r="N255" s="135" t="s">
        <v>3</v>
      </c>
      <c r="O255" s="135" t="s">
        <v>3</v>
      </c>
      <c r="P255" s="135" t="s">
        <v>3</v>
      </c>
      <c r="Q255" s="135" t="s">
        <v>3</v>
      </c>
      <c r="R255" s="135" t="s">
        <v>3</v>
      </c>
      <c r="S255" s="135" t="s">
        <v>3</v>
      </c>
      <c r="T255" s="135" t="s">
        <v>3</v>
      </c>
      <c r="U255" s="135" t="s">
        <v>3</v>
      </c>
      <c r="V255" s="135" t="s">
        <v>3</v>
      </c>
      <c r="W255" s="135" t="s">
        <v>3</v>
      </c>
      <c r="X255" s="135" t="s">
        <v>3</v>
      </c>
      <c r="Y255" s="135" t="s">
        <v>3</v>
      </c>
      <c r="Z255" s="142"/>
    </row>
    <row r="256" spans="1:26" s="148" customFormat="1" ht="15" customHeight="1">
      <c r="A256" s="187"/>
      <c r="B256" s="161" t="s">
        <v>10</v>
      </c>
      <c r="C256" s="157" t="s">
        <v>6</v>
      </c>
      <c r="D256" s="157" t="s">
        <v>3</v>
      </c>
      <c r="E256" s="135" t="s">
        <v>3</v>
      </c>
      <c r="F256" s="135" t="s">
        <v>3</v>
      </c>
      <c r="G256" s="157"/>
      <c r="H256" s="135" t="s">
        <v>3</v>
      </c>
      <c r="I256" s="135" t="s">
        <v>3</v>
      </c>
      <c r="J256" s="135" t="s">
        <v>3</v>
      </c>
      <c r="K256" s="135" t="s">
        <v>3</v>
      </c>
      <c r="L256" s="135" t="s">
        <v>3</v>
      </c>
      <c r="M256" s="135" t="s">
        <v>3</v>
      </c>
      <c r="N256" s="135" t="s">
        <v>3</v>
      </c>
      <c r="O256" s="135" t="s">
        <v>3</v>
      </c>
      <c r="P256" s="135" t="s">
        <v>3</v>
      </c>
      <c r="Q256" s="135" t="s">
        <v>3</v>
      </c>
      <c r="R256" s="135" t="s">
        <v>3</v>
      </c>
      <c r="S256" s="135" t="s">
        <v>3</v>
      </c>
      <c r="T256" s="135" t="s">
        <v>3</v>
      </c>
      <c r="U256" s="135" t="s">
        <v>3</v>
      </c>
      <c r="V256" s="135" t="s">
        <v>3</v>
      </c>
      <c r="W256" s="135" t="s">
        <v>3</v>
      </c>
      <c r="X256" s="135" t="s">
        <v>3</v>
      </c>
      <c r="Y256" s="135" t="s">
        <v>3</v>
      </c>
      <c r="Z256" s="142"/>
    </row>
    <row r="257" spans="1:29" s="148" customFormat="1" ht="39.75" customHeight="1">
      <c r="A257" s="187"/>
      <c r="B257" s="161" t="s">
        <v>272</v>
      </c>
      <c r="C257" s="157" t="s">
        <v>38</v>
      </c>
      <c r="D257" s="157"/>
      <c r="E257" s="157" t="s">
        <v>39</v>
      </c>
      <c r="F257" s="135" t="s">
        <v>430</v>
      </c>
      <c r="G257" s="157"/>
      <c r="H257" s="144" t="s">
        <v>3</v>
      </c>
      <c r="I257" s="144" t="s">
        <v>3</v>
      </c>
      <c r="J257" s="144" t="s">
        <v>3</v>
      </c>
      <c r="K257" s="135" t="s">
        <v>3</v>
      </c>
      <c r="L257" s="135" t="s">
        <v>3</v>
      </c>
      <c r="M257" s="135" t="s">
        <v>3</v>
      </c>
      <c r="N257" s="135" t="s">
        <v>3</v>
      </c>
      <c r="O257" s="135" t="s">
        <v>3</v>
      </c>
      <c r="P257" s="135" t="s">
        <v>3</v>
      </c>
      <c r="Q257" s="135" t="s">
        <v>3</v>
      </c>
      <c r="R257" s="163">
        <v>13154</v>
      </c>
      <c r="S257" s="163">
        <v>13154</v>
      </c>
      <c r="T257" s="163">
        <v>13154</v>
      </c>
      <c r="U257" s="163">
        <v>20000</v>
      </c>
      <c r="V257" s="163">
        <v>25000</v>
      </c>
      <c r="W257" s="163">
        <v>30000</v>
      </c>
      <c r="X257" s="163">
        <v>35000</v>
      </c>
      <c r="Y257" s="135" t="s">
        <v>3</v>
      </c>
      <c r="Z257" s="142"/>
    </row>
    <row r="258" spans="1:29" s="148" customFormat="1" ht="57.6" customHeight="1">
      <c r="A258" s="187" t="s">
        <v>273</v>
      </c>
      <c r="B258" s="161" t="s">
        <v>335</v>
      </c>
      <c r="C258" s="157"/>
      <c r="D258" s="157">
        <v>1</v>
      </c>
      <c r="E258" s="135"/>
      <c r="F258" s="135" t="s">
        <v>430</v>
      </c>
      <c r="G258" s="157"/>
      <c r="H258" s="144"/>
      <c r="I258" s="144"/>
      <c r="J258" s="144"/>
      <c r="K258" s="135"/>
      <c r="L258" s="135"/>
      <c r="M258" s="144"/>
      <c r="N258" s="144"/>
      <c r="O258" s="144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42"/>
      <c r="AA258" s="201"/>
    </row>
    <row r="259" spans="1:29" s="148" customFormat="1" ht="15" customHeight="1">
      <c r="A259" s="187"/>
      <c r="B259" s="243" t="s">
        <v>216</v>
      </c>
      <c r="C259" s="243" t="s">
        <v>6</v>
      </c>
      <c r="D259" s="243" t="s">
        <v>3</v>
      </c>
      <c r="E259" s="241" t="s">
        <v>3</v>
      </c>
      <c r="F259" s="135" t="s">
        <v>3</v>
      </c>
      <c r="G259" s="157"/>
      <c r="H259" s="144"/>
      <c r="I259" s="144"/>
      <c r="J259" s="144"/>
      <c r="K259" s="135" t="s">
        <v>3</v>
      </c>
      <c r="L259" s="135" t="s">
        <v>3</v>
      </c>
      <c r="M259" s="144" t="s">
        <v>3</v>
      </c>
      <c r="N259" s="144" t="s">
        <v>3</v>
      </c>
      <c r="O259" s="144" t="s">
        <v>3</v>
      </c>
      <c r="P259" s="135" t="s">
        <v>3</v>
      </c>
      <c r="Q259" s="135" t="s">
        <v>3</v>
      </c>
      <c r="R259" s="134">
        <f t="shared" ref="R259:X259" si="20">SUM(R260:R273)</f>
        <v>7546.5639999999994</v>
      </c>
      <c r="S259" s="134">
        <f t="shared" si="20"/>
        <v>42932.800000000003</v>
      </c>
      <c r="T259" s="134">
        <f t="shared" si="20"/>
        <v>13708.7</v>
      </c>
      <c r="U259" s="134">
        <f t="shared" si="20"/>
        <v>95800.099999999991</v>
      </c>
      <c r="V259" s="134">
        <f t="shared" si="20"/>
        <v>62346.2</v>
      </c>
      <c r="W259" s="134">
        <f t="shared" si="20"/>
        <v>138488.5</v>
      </c>
      <c r="X259" s="134">
        <f t="shared" si="20"/>
        <v>0</v>
      </c>
      <c r="Y259" s="134">
        <f t="shared" si="15"/>
        <v>360822.864</v>
      </c>
      <c r="Z259" s="207"/>
      <c r="AA259" s="207"/>
      <c r="AB259" s="207"/>
      <c r="AC259" s="207"/>
    </row>
    <row r="260" spans="1:29" s="148" customFormat="1" ht="15" customHeight="1">
      <c r="A260" s="187"/>
      <c r="B260" s="243"/>
      <c r="C260" s="243"/>
      <c r="D260" s="243"/>
      <c r="E260" s="241"/>
      <c r="F260" s="135"/>
      <c r="G260" s="243" t="s">
        <v>34</v>
      </c>
      <c r="H260" s="144" t="s">
        <v>319</v>
      </c>
      <c r="I260" s="144" t="s">
        <v>400</v>
      </c>
      <c r="J260" s="144" t="s">
        <v>92</v>
      </c>
      <c r="K260" s="135" t="s">
        <v>3</v>
      </c>
      <c r="L260" s="135" t="s">
        <v>3</v>
      </c>
      <c r="M260" s="144" t="s">
        <v>3</v>
      </c>
      <c r="N260" s="144" t="s">
        <v>3</v>
      </c>
      <c r="O260" s="144" t="s">
        <v>3</v>
      </c>
      <c r="P260" s="135" t="s">
        <v>3</v>
      </c>
      <c r="Q260" s="135" t="s">
        <v>3</v>
      </c>
      <c r="R260" s="134">
        <v>0</v>
      </c>
      <c r="S260" s="134">
        <v>0</v>
      </c>
      <c r="T260" s="134">
        <v>0</v>
      </c>
      <c r="U260" s="134">
        <v>0</v>
      </c>
      <c r="V260" s="134">
        <f>V313</f>
        <v>0</v>
      </c>
      <c r="W260" s="134">
        <f>W313</f>
        <v>0</v>
      </c>
      <c r="X260" s="134">
        <f>X313</f>
        <v>0</v>
      </c>
      <c r="Y260" s="134">
        <f t="shared" si="15"/>
        <v>0</v>
      </c>
      <c r="Z260" s="208"/>
      <c r="AA260" s="208"/>
      <c r="AB260" s="208"/>
      <c r="AC260" s="208"/>
    </row>
    <row r="261" spans="1:29" s="148" customFormat="1" ht="15" customHeight="1">
      <c r="A261" s="187"/>
      <c r="B261" s="243"/>
      <c r="C261" s="243"/>
      <c r="D261" s="243"/>
      <c r="E261" s="241"/>
      <c r="F261" s="135"/>
      <c r="G261" s="243"/>
      <c r="H261" s="144" t="s">
        <v>319</v>
      </c>
      <c r="I261" s="144" t="s">
        <v>400</v>
      </c>
      <c r="J261" s="144" t="s">
        <v>80</v>
      </c>
      <c r="K261" s="135" t="s">
        <v>3</v>
      </c>
      <c r="L261" s="135" t="s">
        <v>3</v>
      </c>
      <c r="M261" s="144" t="s">
        <v>3</v>
      </c>
      <c r="N261" s="144" t="s">
        <v>3</v>
      </c>
      <c r="O261" s="144" t="s">
        <v>3</v>
      </c>
      <c r="P261" s="135" t="s">
        <v>3</v>
      </c>
      <c r="Q261" s="135" t="s">
        <v>3</v>
      </c>
      <c r="R261" s="134">
        <v>5659.5</v>
      </c>
      <c r="S261" s="134">
        <v>6267.6</v>
      </c>
      <c r="T261" s="134">
        <v>2583.6</v>
      </c>
      <c r="U261" s="134">
        <f>U312</f>
        <v>0</v>
      </c>
      <c r="V261" s="134">
        <f>V312</f>
        <v>0</v>
      </c>
      <c r="W261" s="134">
        <f>W312</f>
        <v>0</v>
      </c>
      <c r="X261" s="134">
        <f>X312</f>
        <v>0</v>
      </c>
      <c r="Y261" s="134">
        <f t="shared" si="15"/>
        <v>14510.7</v>
      </c>
      <c r="Z261" s="142"/>
      <c r="AA261" s="207"/>
      <c r="AB261" s="207"/>
      <c r="AC261" s="207"/>
    </row>
    <row r="262" spans="1:29" s="148" customFormat="1" ht="15" customHeight="1">
      <c r="A262" s="187"/>
      <c r="B262" s="243"/>
      <c r="C262" s="243"/>
      <c r="D262" s="243"/>
      <c r="E262" s="241"/>
      <c r="F262" s="135"/>
      <c r="G262" s="243"/>
      <c r="H262" s="144" t="s">
        <v>324</v>
      </c>
      <c r="I262" s="144" t="s">
        <v>400</v>
      </c>
      <c r="J262" s="144" t="s">
        <v>434</v>
      </c>
      <c r="K262" s="135" t="s">
        <v>3</v>
      </c>
      <c r="L262" s="135" t="s">
        <v>3</v>
      </c>
      <c r="M262" s="144" t="s">
        <v>3</v>
      </c>
      <c r="N262" s="144" t="s">
        <v>3</v>
      </c>
      <c r="O262" s="144" t="s">
        <v>3</v>
      </c>
      <c r="P262" s="135" t="s">
        <v>3</v>
      </c>
      <c r="Q262" s="135" t="s">
        <v>3</v>
      </c>
      <c r="R262" s="134" t="s">
        <v>331</v>
      </c>
      <c r="S262" s="189">
        <v>0</v>
      </c>
      <c r="T262" s="134">
        <v>0</v>
      </c>
      <c r="U262" s="134">
        <v>0</v>
      </c>
      <c r="V262" s="134">
        <v>0</v>
      </c>
      <c r="W262" s="134">
        <f>W344</f>
        <v>0</v>
      </c>
      <c r="X262" s="134">
        <f>X344</f>
        <v>0</v>
      </c>
      <c r="Y262" s="134">
        <f t="shared" si="15"/>
        <v>0</v>
      </c>
      <c r="Z262" s="142"/>
    </row>
    <row r="263" spans="1:29" s="148" customFormat="1" ht="15" customHeight="1">
      <c r="A263" s="187"/>
      <c r="B263" s="243"/>
      <c r="C263" s="243"/>
      <c r="D263" s="243"/>
      <c r="E263" s="241"/>
      <c r="F263" s="135"/>
      <c r="G263" s="243"/>
      <c r="H263" s="144" t="s">
        <v>324</v>
      </c>
      <c r="I263" s="144" t="s">
        <v>400</v>
      </c>
      <c r="J263" s="144" t="s">
        <v>80</v>
      </c>
      <c r="K263" s="135" t="s">
        <v>3</v>
      </c>
      <c r="L263" s="135" t="s">
        <v>3</v>
      </c>
      <c r="M263" s="144" t="s">
        <v>3</v>
      </c>
      <c r="N263" s="144" t="s">
        <v>3</v>
      </c>
      <c r="O263" s="144" t="s">
        <v>3</v>
      </c>
      <c r="P263" s="135" t="s">
        <v>3</v>
      </c>
      <c r="Q263" s="135" t="s">
        <v>3</v>
      </c>
      <c r="R263" s="134" t="s">
        <v>331</v>
      </c>
      <c r="S263" s="189">
        <v>1900.3</v>
      </c>
      <c r="T263" s="134">
        <v>11125.1</v>
      </c>
      <c r="U263" s="134">
        <f>U345+U357</f>
        <v>12223.099999999999</v>
      </c>
      <c r="V263" s="134">
        <f>V345+V357</f>
        <v>7967.4</v>
      </c>
      <c r="W263" s="134">
        <f>W345+W357</f>
        <v>19394.800000000003</v>
      </c>
      <c r="X263" s="134">
        <f>X345+X357</f>
        <v>0</v>
      </c>
      <c r="Y263" s="134">
        <f t="shared" si="15"/>
        <v>52610.700000000004</v>
      </c>
      <c r="Z263" s="142"/>
    </row>
    <row r="264" spans="1:29" s="148" customFormat="1" ht="15" customHeight="1">
      <c r="A264" s="187"/>
      <c r="B264" s="243"/>
      <c r="C264" s="243"/>
      <c r="D264" s="243"/>
      <c r="E264" s="241"/>
      <c r="F264" s="135"/>
      <c r="G264" s="243"/>
      <c r="H264" s="144" t="s">
        <v>324</v>
      </c>
      <c r="I264" s="144" t="s">
        <v>400</v>
      </c>
      <c r="J264" s="144" t="s">
        <v>74</v>
      </c>
      <c r="K264" s="135" t="s">
        <v>3</v>
      </c>
      <c r="L264" s="135" t="s">
        <v>3</v>
      </c>
      <c r="M264" s="144" t="s">
        <v>3</v>
      </c>
      <c r="N264" s="144" t="s">
        <v>3</v>
      </c>
      <c r="O264" s="144" t="s">
        <v>3</v>
      </c>
      <c r="P264" s="135" t="s">
        <v>3</v>
      </c>
      <c r="Q264" s="135" t="s">
        <v>3</v>
      </c>
      <c r="R264" s="134" t="s">
        <v>331</v>
      </c>
      <c r="S264" s="189">
        <v>956.5</v>
      </c>
      <c r="T264" s="134">
        <v>0</v>
      </c>
      <c r="U264" s="134">
        <f>U346</f>
        <v>593.4</v>
      </c>
      <c r="V264" s="134">
        <f>V346</f>
        <v>0</v>
      </c>
      <c r="W264" s="134">
        <f>W346</f>
        <v>0</v>
      </c>
      <c r="X264" s="134">
        <f>X346</f>
        <v>0</v>
      </c>
      <c r="Y264" s="134">
        <f t="shared" si="15"/>
        <v>1549.9</v>
      </c>
      <c r="Z264" s="142"/>
    </row>
    <row r="265" spans="1:29" s="148" customFormat="1" ht="15" customHeight="1">
      <c r="A265" s="187"/>
      <c r="B265" s="243"/>
      <c r="C265" s="243"/>
      <c r="D265" s="243"/>
      <c r="E265" s="241"/>
      <c r="F265" s="135"/>
      <c r="G265" s="243"/>
      <c r="H265" s="144" t="s">
        <v>319</v>
      </c>
      <c r="I265" s="144" t="s">
        <v>403</v>
      </c>
      <c r="J265" s="144" t="s">
        <v>77</v>
      </c>
      <c r="K265" s="135" t="s">
        <v>3</v>
      </c>
      <c r="L265" s="135" t="s">
        <v>3</v>
      </c>
      <c r="M265" s="144" t="s">
        <v>3</v>
      </c>
      <c r="N265" s="144" t="s">
        <v>3</v>
      </c>
      <c r="O265" s="144" t="s">
        <v>3</v>
      </c>
      <c r="P265" s="135" t="s">
        <v>3</v>
      </c>
      <c r="Q265" s="135" t="s">
        <v>3</v>
      </c>
      <c r="R265" s="134">
        <f>R333</f>
        <v>50</v>
      </c>
      <c r="S265" s="134">
        <f>S333</f>
        <v>0</v>
      </c>
      <c r="T265" s="134">
        <f>T333</f>
        <v>0</v>
      </c>
      <c r="U265" s="134">
        <f>U333</f>
        <v>0</v>
      </c>
      <c r="V265" s="134">
        <f>V333</f>
        <v>0</v>
      </c>
      <c r="W265" s="134">
        <v>0</v>
      </c>
      <c r="X265" s="134">
        <v>0</v>
      </c>
      <c r="Y265" s="134">
        <f t="shared" si="15"/>
        <v>50</v>
      </c>
      <c r="Z265" s="201"/>
      <c r="AA265" s="201"/>
      <c r="AB265" s="201"/>
      <c r="AC265" s="201"/>
    </row>
    <row r="266" spans="1:29" s="148" customFormat="1" ht="15" customHeight="1">
      <c r="A266" s="187"/>
      <c r="B266" s="243"/>
      <c r="C266" s="243"/>
      <c r="D266" s="243"/>
      <c r="E266" s="241"/>
      <c r="F266" s="135"/>
      <c r="G266" s="243"/>
      <c r="H266" s="144" t="s">
        <v>319</v>
      </c>
      <c r="I266" s="144" t="s">
        <v>408</v>
      </c>
      <c r="J266" s="144" t="s">
        <v>80</v>
      </c>
      <c r="K266" s="135" t="s">
        <v>3</v>
      </c>
      <c r="L266" s="135" t="s">
        <v>3</v>
      </c>
      <c r="M266" s="144" t="s">
        <v>3</v>
      </c>
      <c r="N266" s="144" t="s">
        <v>3</v>
      </c>
      <c r="O266" s="144" t="s">
        <v>3</v>
      </c>
      <c r="P266" s="135" t="s">
        <v>3</v>
      </c>
      <c r="Q266" s="135" t="s">
        <v>3</v>
      </c>
      <c r="R266" s="135" t="s">
        <v>3</v>
      </c>
      <c r="S266" s="135" t="s">
        <v>3</v>
      </c>
      <c r="T266" s="135" t="s">
        <v>3</v>
      </c>
      <c r="U266" s="134">
        <f>U366</f>
        <v>9897.2000000000007</v>
      </c>
      <c r="V266" s="134">
        <f>V366</f>
        <v>13357.5</v>
      </c>
      <c r="W266" s="134">
        <f>W366</f>
        <v>10524.8</v>
      </c>
      <c r="X266" s="134">
        <f>X366</f>
        <v>0</v>
      </c>
      <c r="Y266" s="134">
        <f t="shared" si="15"/>
        <v>33779.5</v>
      </c>
      <c r="Z266" s="142"/>
    </row>
    <row r="267" spans="1:29" s="148" customFormat="1" ht="15" customHeight="1">
      <c r="A267" s="187"/>
      <c r="B267" s="243"/>
      <c r="C267" s="243"/>
      <c r="D267" s="243"/>
      <c r="E267" s="241"/>
      <c r="F267" s="135"/>
      <c r="G267" s="243"/>
      <c r="H267" s="144" t="s">
        <v>319</v>
      </c>
      <c r="I267" s="144" t="s">
        <v>411</v>
      </c>
      <c r="J267" s="144" t="s">
        <v>80</v>
      </c>
      <c r="K267" s="135" t="s">
        <v>3</v>
      </c>
      <c r="L267" s="135" t="s">
        <v>3</v>
      </c>
      <c r="M267" s="144" t="s">
        <v>3</v>
      </c>
      <c r="N267" s="144" t="s">
        <v>3</v>
      </c>
      <c r="O267" s="144" t="s">
        <v>3</v>
      </c>
      <c r="P267" s="135" t="s">
        <v>3</v>
      </c>
      <c r="Q267" s="135" t="s">
        <v>3</v>
      </c>
      <c r="R267" s="135" t="s">
        <v>3</v>
      </c>
      <c r="S267" s="135" t="s">
        <v>3</v>
      </c>
      <c r="T267" s="135" t="s">
        <v>3</v>
      </c>
      <c r="U267" s="134">
        <f>U374</f>
        <v>310.5</v>
      </c>
      <c r="V267" s="134">
        <f>V374</f>
        <v>1325.3</v>
      </c>
      <c r="W267" s="134">
        <f>W374</f>
        <v>1325.3</v>
      </c>
      <c r="X267" s="134">
        <f>X374</f>
        <v>0</v>
      </c>
      <c r="Y267" s="134">
        <f t="shared" si="15"/>
        <v>2961.1</v>
      </c>
      <c r="Z267" s="142"/>
      <c r="AA267" s="201"/>
      <c r="AB267" s="201"/>
      <c r="AC267" s="201"/>
    </row>
    <row r="268" spans="1:29" s="148" customFormat="1" ht="15" customHeight="1">
      <c r="A268" s="187"/>
      <c r="B268" s="243"/>
      <c r="C268" s="243"/>
      <c r="D268" s="243"/>
      <c r="E268" s="241"/>
      <c r="F268" s="135"/>
      <c r="G268" s="243"/>
      <c r="H268" s="144" t="s">
        <v>319</v>
      </c>
      <c r="I268" s="144" t="s">
        <v>489</v>
      </c>
      <c r="J268" s="144" t="s">
        <v>169</v>
      </c>
      <c r="K268" s="135" t="str">
        <f>K390</f>
        <v>Х</v>
      </c>
      <c r="L268" s="135" t="str">
        <f t="shared" ref="L268:X268" si="21">L390</f>
        <v>Х</v>
      </c>
      <c r="M268" s="135" t="str">
        <f t="shared" si="21"/>
        <v>Х</v>
      </c>
      <c r="N268" s="135" t="str">
        <f t="shared" si="21"/>
        <v>Х</v>
      </c>
      <c r="O268" s="135" t="str">
        <f t="shared" si="21"/>
        <v>Х</v>
      </c>
      <c r="P268" s="135" t="str">
        <f t="shared" si="21"/>
        <v>Х</v>
      </c>
      <c r="Q268" s="135" t="str">
        <f t="shared" si="21"/>
        <v>Х</v>
      </c>
      <c r="R268" s="135" t="str">
        <f t="shared" si="21"/>
        <v>Х</v>
      </c>
      <c r="S268" s="135" t="str">
        <f t="shared" si="21"/>
        <v>Х</v>
      </c>
      <c r="T268" s="135" t="str">
        <f t="shared" si="21"/>
        <v>Х</v>
      </c>
      <c r="U268" s="135" t="str">
        <f t="shared" si="21"/>
        <v>Х</v>
      </c>
      <c r="V268" s="135">
        <f t="shared" si="21"/>
        <v>315</v>
      </c>
      <c r="W268" s="135">
        <f t="shared" si="21"/>
        <v>312.10000000000002</v>
      </c>
      <c r="X268" s="135">
        <f t="shared" si="21"/>
        <v>0</v>
      </c>
      <c r="Y268" s="134">
        <f t="shared" si="15"/>
        <v>627.1</v>
      </c>
      <c r="Z268" s="142"/>
      <c r="AA268" s="201"/>
      <c r="AB268" s="201"/>
      <c r="AC268" s="201"/>
    </row>
    <row r="269" spans="1:29" s="148" customFormat="1" ht="15" customHeight="1">
      <c r="A269" s="187"/>
      <c r="B269" s="243"/>
      <c r="C269" s="243"/>
      <c r="D269" s="243"/>
      <c r="E269" s="241"/>
      <c r="F269" s="135"/>
      <c r="G269" s="243"/>
      <c r="H269" s="144" t="s">
        <v>319</v>
      </c>
      <c r="I269" s="144" t="s">
        <v>416</v>
      </c>
      <c r="J269" s="144" t="s">
        <v>80</v>
      </c>
      <c r="K269" s="135" t="s">
        <v>3</v>
      </c>
      <c r="L269" s="135" t="s">
        <v>3</v>
      </c>
      <c r="M269" s="144" t="s">
        <v>3</v>
      </c>
      <c r="N269" s="144" t="s">
        <v>3</v>
      </c>
      <c r="O269" s="144" t="s">
        <v>3</v>
      </c>
      <c r="P269" s="135" t="s">
        <v>3</v>
      </c>
      <c r="Q269" s="135" t="s">
        <v>3</v>
      </c>
      <c r="R269" s="134" t="s">
        <v>331</v>
      </c>
      <c r="S269" s="189">
        <v>0</v>
      </c>
      <c r="T269" s="134">
        <v>0</v>
      </c>
      <c r="U269" s="134">
        <f>U382</f>
        <v>0</v>
      </c>
      <c r="V269" s="134">
        <f>V382</f>
        <v>569.6</v>
      </c>
      <c r="W269" s="134">
        <f>W382</f>
        <v>3389.2</v>
      </c>
      <c r="X269" s="134">
        <f>X382</f>
        <v>0</v>
      </c>
      <c r="Y269" s="134">
        <f t="shared" si="15"/>
        <v>3958.7999999999997</v>
      </c>
      <c r="Z269" s="142"/>
    </row>
    <row r="270" spans="1:29" s="148" customFormat="1" ht="62.45" customHeight="1">
      <c r="A270" s="187"/>
      <c r="B270" s="243"/>
      <c r="C270" s="243"/>
      <c r="D270" s="243"/>
      <c r="E270" s="241"/>
      <c r="F270" s="135"/>
      <c r="G270" s="243" t="s">
        <v>317</v>
      </c>
      <c r="H270" s="144" t="s">
        <v>319</v>
      </c>
      <c r="I270" s="144" t="s">
        <v>402</v>
      </c>
      <c r="J270" s="144" t="s">
        <v>251</v>
      </c>
      <c r="K270" s="135" t="s">
        <v>3</v>
      </c>
      <c r="L270" s="135" t="s">
        <v>3</v>
      </c>
      <c r="M270" s="144" t="s">
        <v>3</v>
      </c>
      <c r="N270" s="144" t="s">
        <v>3</v>
      </c>
      <c r="O270" s="144" t="s">
        <v>3</v>
      </c>
      <c r="P270" s="135" t="s">
        <v>3</v>
      </c>
      <c r="Q270" s="135" t="s">
        <v>3</v>
      </c>
      <c r="R270" s="134">
        <f>R295</f>
        <v>1346.1579999999999</v>
      </c>
      <c r="S270" s="134">
        <v>13553.8</v>
      </c>
      <c r="T270" s="134">
        <f>T295</f>
        <v>0</v>
      </c>
      <c r="U270" s="134">
        <f>U295</f>
        <v>0</v>
      </c>
      <c r="V270" s="134">
        <f>V295</f>
        <v>0</v>
      </c>
      <c r="W270" s="134">
        <f>W295</f>
        <v>0</v>
      </c>
      <c r="X270" s="134">
        <f>X295</f>
        <v>0</v>
      </c>
      <c r="Y270" s="134">
        <f t="shared" si="15"/>
        <v>14899.957999999999</v>
      </c>
      <c r="Z270" s="201"/>
      <c r="AA270" s="201"/>
      <c r="AB270" s="206"/>
      <c r="AC270" s="206"/>
    </row>
    <row r="271" spans="1:29" s="148" customFormat="1" ht="44.25" customHeight="1">
      <c r="A271" s="187"/>
      <c r="B271" s="243"/>
      <c r="C271" s="243"/>
      <c r="D271" s="243"/>
      <c r="E271" s="241"/>
      <c r="F271" s="135"/>
      <c r="G271" s="243"/>
      <c r="H271" s="144" t="s">
        <v>321</v>
      </c>
      <c r="I271" s="144" t="s">
        <v>402</v>
      </c>
      <c r="J271" s="144" t="s">
        <v>251</v>
      </c>
      <c r="K271" s="135" t="s">
        <v>3</v>
      </c>
      <c r="L271" s="135" t="s">
        <v>3</v>
      </c>
      <c r="M271" s="144" t="s">
        <v>3</v>
      </c>
      <c r="N271" s="144" t="s">
        <v>3</v>
      </c>
      <c r="O271" s="144" t="s">
        <v>3</v>
      </c>
      <c r="P271" s="135" t="s">
        <v>3</v>
      </c>
      <c r="Q271" s="135" t="s">
        <v>3</v>
      </c>
      <c r="R271" s="134">
        <f>R304</f>
        <v>490.90600000000001</v>
      </c>
      <c r="S271" s="134">
        <v>20254.599999999999</v>
      </c>
      <c r="T271" s="134">
        <f>T304</f>
        <v>0</v>
      </c>
      <c r="U271" s="134">
        <f>U304</f>
        <v>0</v>
      </c>
      <c r="V271" s="134">
        <f>V304</f>
        <v>0</v>
      </c>
      <c r="W271" s="134">
        <f>W304</f>
        <v>0</v>
      </c>
      <c r="X271" s="134">
        <f>X304</f>
        <v>0</v>
      </c>
      <c r="Y271" s="134">
        <f t="shared" si="15"/>
        <v>20745.505999999998</v>
      </c>
      <c r="Z271" s="142"/>
      <c r="AA271" s="201"/>
      <c r="AB271" s="206"/>
      <c r="AC271" s="206"/>
    </row>
    <row r="272" spans="1:29" s="148" customFormat="1" ht="44.25" customHeight="1">
      <c r="A272" s="187"/>
      <c r="B272" s="243"/>
      <c r="C272" s="243"/>
      <c r="D272" s="243"/>
      <c r="E272" s="241"/>
      <c r="F272" s="135"/>
      <c r="G272" s="243"/>
      <c r="H272" s="144" t="s">
        <v>319</v>
      </c>
      <c r="I272" s="144" t="s">
        <v>417</v>
      </c>
      <c r="J272" s="144" t="s">
        <v>251</v>
      </c>
      <c r="K272" s="135" t="s">
        <v>3</v>
      </c>
      <c r="L272" s="135" t="s">
        <v>3</v>
      </c>
      <c r="M272" s="144" t="s">
        <v>3</v>
      </c>
      <c r="N272" s="144" t="s">
        <v>3</v>
      </c>
      <c r="O272" s="144" t="s">
        <v>3</v>
      </c>
      <c r="P272" s="135" t="s">
        <v>3</v>
      </c>
      <c r="Q272" s="135" t="s">
        <v>3</v>
      </c>
      <c r="R272" s="135" t="s">
        <v>3</v>
      </c>
      <c r="S272" s="135" t="s">
        <v>3</v>
      </c>
      <c r="T272" s="135" t="s">
        <v>3</v>
      </c>
      <c r="U272" s="134">
        <v>0</v>
      </c>
      <c r="V272" s="134">
        <v>0</v>
      </c>
      <c r="W272" s="134">
        <v>0</v>
      </c>
      <c r="X272" s="134">
        <v>0</v>
      </c>
      <c r="Y272" s="134">
        <f t="shared" si="15"/>
        <v>0</v>
      </c>
      <c r="Z272" s="142"/>
      <c r="AA272" s="201"/>
      <c r="AB272" s="206"/>
      <c r="AC272" s="206"/>
    </row>
    <row r="273" spans="1:32" s="148" customFormat="1" ht="44.25" customHeight="1">
      <c r="A273" s="187"/>
      <c r="B273" s="243"/>
      <c r="C273" s="243"/>
      <c r="D273" s="243"/>
      <c r="E273" s="241"/>
      <c r="F273" s="135"/>
      <c r="G273" s="243"/>
      <c r="H273" s="144" t="s">
        <v>319</v>
      </c>
      <c r="I273" s="144" t="s">
        <v>415</v>
      </c>
      <c r="J273" s="144" t="s">
        <v>251</v>
      </c>
      <c r="K273" s="135" t="s">
        <v>3</v>
      </c>
      <c r="L273" s="135" t="s">
        <v>3</v>
      </c>
      <c r="M273" s="144" t="s">
        <v>3</v>
      </c>
      <c r="N273" s="144" t="s">
        <v>3</v>
      </c>
      <c r="O273" s="144" t="s">
        <v>3</v>
      </c>
      <c r="P273" s="135" t="s">
        <v>3</v>
      </c>
      <c r="Q273" s="135" t="s">
        <v>3</v>
      </c>
      <c r="R273" s="135" t="s">
        <v>3</v>
      </c>
      <c r="S273" s="135" t="s">
        <v>3</v>
      </c>
      <c r="T273" s="135" t="s">
        <v>3</v>
      </c>
      <c r="U273" s="134">
        <f>U296</f>
        <v>72775.899999999994</v>
      </c>
      <c r="V273" s="134">
        <f>V296</f>
        <v>38811.4</v>
      </c>
      <c r="W273" s="134">
        <f>W296</f>
        <v>103542.3</v>
      </c>
      <c r="X273" s="134">
        <f>X296</f>
        <v>0</v>
      </c>
      <c r="Y273" s="134">
        <f t="shared" si="15"/>
        <v>215129.59999999998</v>
      </c>
      <c r="Z273" s="142"/>
      <c r="AA273" s="206"/>
      <c r="AB273" s="206"/>
      <c r="AC273" s="206"/>
    </row>
    <row r="274" spans="1:32" s="148" customFormat="1" ht="16.5" customHeight="1">
      <c r="A274" s="187"/>
      <c r="B274" s="156" t="s">
        <v>28</v>
      </c>
      <c r="C274" s="157"/>
      <c r="D274" s="157"/>
      <c r="E274" s="135"/>
      <c r="F274" s="135"/>
      <c r="G274" s="157"/>
      <c r="H274" s="144" t="s">
        <v>3</v>
      </c>
      <c r="I274" s="144" t="s">
        <v>3</v>
      </c>
      <c r="J274" s="144" t="s">
        <v>3</v>
      </c>
      <c r="K274" s="135" t="s">
        <v>3</v>
      </c>
      <c r="L274" s="135" t="s">
        <v>3</v>
      </c>
      <c r="M274" s="144" t="s">
        <v>3</v>
      </c>
      <c r="N274" s="144" t="s">
        <v>3</v>
      </c>
      <c r="O274" s="144" t="s">
        <v>3</v>
      </c>
      <c r="P274" s="135" t="s">
        <v>3</v>
      </c>
      <c r="Q274" s="135" t="s">
        <v>3</v>
      </c>
      <c r="R274" s="134">
        <f>SUM(R275:R280)</f>
        <v>88665.600000000006</v>
      </c>
      <c r="S274" s="134">
        <f>SUM(S275:S282)</f>
        <v>156743.20000000001</v>
      </c>
      <c r="T274" s="134">
        <f>SUM(T275:T282)</f>
        <v>249769.60000000001</v>
      </c>
      <c r="U274" s="134">
        <f>SUM(U275:U289)</f>
        <v>417611</v>
      </c>
      <c r="V274" s="134">
        <f>SUM(V275:V289)</f>
        <v>345770.9</v>
      </c>
      <c r="W274" s="134">
        <f>SUM(W275:W289)</f>
        <v>607081.6</v>
      </c>
      <c r="X274" s="134">
        <f>SUM(X275:X289)</f>
        <v>0</v>
      </c>
      <c r="Y274" s="134">
        <f t="shared" si="15"/>
        <v>1865641.9</v>
      </c>
      <c r="Z274" s="142"/>
    </row>
    <row r="275" spans="1:32" s="148" customFormat="1" ht="15" customHeight="1">
      <c r="A275" s="187"/>
      <c r="B275" s="245" t="s">
        <v>8</v>
      </c>
      <c r="C275" s="243" t="s">
        <v>6</v>
      </c>
      <c r="D275" s="243"/>
      <c r="E275" s="246" t="s">
        <v>3</v>
      </c>
      <c r="F275" s="135" t="s">
        <v>3</v>
      </c>
      <c r="G275" s="243" t="s">
        <v>34</v>
      </c>
      <c r="H275" s="144" t="s">
        <v>319</v>
      </c>
      <c r="I275" s="144" t="s">
        <v>400</v>
      </c>
      <c r="J275" s="144" t="s">
        <v>80</v>
      </c>
      <c r="K275" s="135" t="s">
        <v>3</v>
      </c>
      <c r="L275" s="135" t="s">
        <v>3</v>
      </c>
      <c r="M275" s="135">
        <v>0</v>
      </c>
      <c r="N275" s="136">
        <v>0</v>
      </c>
      <c r="O275" s="136">
        <v>0</v>
      </c>
      <c r="P275" s="136">
        <v>0</v>
      </c>
      <c r="Q275" s="136">
        <v>0</v>
      </c>
      <c r="R275" s="134">
        <f>R316+R326+R347</f>
        <v>88665.600000000006</v>
      </c>
      <c r="S275" s="134">
        <f>S316+S326</f>
        <v>113890.1</v>
      </c>
      <c r="T275" s="134">
        <v>40476.9</v>
      </c>
      <c r="U275" s="134">
        <f>U316</f>
        <v>0</v>
      </c>
      <c r="V275" s="134">
        <f>V316</f>
        <v>0</v>
      </c>
      <c r="W275" s="134">
        <f>W316</f>
        <v>0</v>
      </c>
      <c r="X275" s="134">
        <f>X316</f>
        <v>0</v>
      </c>
      <c r="Y275" s="134">
        <f t="shared" si="15"/>
        <v>243032.6</v>
      </c>
      <c r="Z275" s="142"/>
      <c r="AA275" s="206"/>
      <c r="AB275" s="206"/>
    </row>
    <row r="276" spans="1:32" s="148" customFormat="1" ht="15" customHeight="1">
      <c r="A276" s="187"/>
      <c r="B276" s="245"/>
      <c r="C276" s="243"/>
      <c r="D276" s="243"/>
      <c r="E276" s="246"/>
      <c r="F276" s="135"/>
      <c r="G276" s="243"/>
      <c r="H276" s="144" t="s">
        <v>319</v>
      </c>
      <c r="I276" s="144" t="s">
        <v>400</v>
      </c>
      <c r="J276" s="144" t="s">
        <v>434</v>
      </c>
      <c r="K276" s="135"/>
      <c r="L276" s="135"/>
      <c r="M276" s="135"/>
      <c r="N276" s="136"/>
      <c r="O276" s="136"/>
      <c r="P276" s="136"/>
      <c r="Q276" s="136"/>
      <c r="R276" s="136">
        <f t="shared" ref="R276:X276" si="22">R317+R327+R348+R336</f>
        <v>0</v>
      </c>
      <c r="S276" s="136">
        <f t="shared" si="22"/>
        <v>0</v>
      </c>
      <c r="T276" s="136">
        <f t="shared" si="22"/>
        <v>0</v>
      </c>
      <c r="U276" s="136">
        <f t="shared" si="22"/>
        <v>0</v>
      </c>
      <c r="V276" s="136">
        <f t="shared" si="22"/>
        <v>0</v>
      </c>
      <c r="W276" s="136">
        <f t="shared" si="22"/>
        <v>0</v>
      </c>
      <c r="X276" s="136">
        <f t="shared" si="22"/>
        <v>0</v>
      </c>
      <c r="Y276" s="134">
        <f t="shared" si="15"/>
        <v>0</v>
      </c>
      <c r="Z276" s="142"/>
      <c r="AA276" s="206"/>
      <c r="AB276" s="206"/>
    </row>
    <row r="277" spans="1:32" s="148" customFormat="1" ht="15" customHeight="1">
      <c r="A277" s="187"/>
      <c r="B277" s="245"/>
      <c r="C277" s="243"/>
      <c r="D277" s="243"/>
      <c r="E277" s="246"/>
      <c r="F277" s="135"/>
      <c r="G277" s="243"/>
      <c r="H277" s="144" t="s">
        <v>319</v>
      </c>
      <c r="I277" s="144" t="s">
        <v>401</v>
      </c>
      <c r="J277" s="144" t="s">
        <v>92</v>
      </c>
      <c r="K277" s="135" t="s">
        <v>3</v>
      </c>
      <c r="L277" s="135" t="s">
        <v>3</v>
      </c>
      <c r="M277" s="144" t="s">
        <v>3</v>
      </c>
      <c r="N277" s="144" t="s">
        <v>3</v>
      </c>
      <c r="O277" s="144" t="s">
        <v>3</v>
      </c>
      <c r="P277" s="135" t="s">
        <v>3</v>
      </c>
      <c r="Q277" s="135" t="s">
        <v>3</v>
      </c>
      <c r="R277" s="134" t="s">
        <v>331</v>
      </c>
      <c r="S277" s="136">
        <v>0</v>
      </c>
      <c r="T277" s="136">
        <v>0</v>
      </c>
      <c r="U277" s="136">
        <v>0</v>
      </c>
      <c r="V277" s="134">
        <v>0</v>
      </c>
      <c r="W277" s="134">
        <v>0</v>
      </c>
      <c r="X277" s="134">
        <v>0</v>
      </c>
      <c r="Y277" s="134">
        <f t="shared" si="15"/>
        <v>0</v>
      </c>
      <c r="Z277" s="142"/>
      <c r="AA277" s="208"/>
      <c r="AB277" s="208"/>
      <c r="AC277" s="208"/>
      <c r="AD277" s="209"/>
      <c r="AE277" s="209"/>
      <c r="AF277" s="209"/>
    </row>
    <row r="278" spans="1:32" s="148" customFormat="1" ht="15" customHeight="1">
      <c r="A278" s="187"/>
      <c r="B278" s="245"/>
      <c r="C278" s="243"/>
      <c r="D278" s="243"/>
      <c r="E278" s="246"/>
      <c r="F278" s="135"/>
      <c r="G278" s="243"/>
      <c r="H278" s="144" t="s">
        <v>319</v>
      </c>
      <c r="I278" s="144" t="s">
        <v>401</v>
      </c>
      <c r="J278" s="144" t="s">
        <v>207</v>
      </c>
      <c r="K278" s="135" t="s">
        <v>3</v>
      </c>
      <c r="L278" s="135" t="s">
        <v>3</v>
      </c>
      <c r="M278" s="144" t="s">
        <v>3</v>
      </c>
      <c r="N278" s="144" t="s">
        <v>3</v>
      </c>
      <c r="O278" s="144" t="s">
        <v>3</v>
      </c>
      <c r="P278" s="135" t="s">
        <v>3</v>
      </c>
      <c r="Q278" s="135" t="s">
        <v>3</v>
      </c>
      <c r="R278" s="134" t="s">
        <v>331</v>
      </c>
      <c r="S278" s="136">
        <v>10000</v>
      </c>
      <c r="T278" s="136">
        <v>20000</v>
      </c>
      <c r="U278" s="136">
        <f t="shared" ref="U278:X279" si="23">U337</f>
        <v>15000</v>
      </c>
      <c r="V278" s="136">
        <f t="shared" si="23"/>
        <v>5000</v>
      </c>
      <c r="W278" s="136">
        <f t="shared" si="23"/>
        <v>0</v>
      </c>
      <c r="X278" s="136">
        <f t="shared" si="23"/>
        <v>0</v>
      </c>
      <c r="Y278" s="134">
        <f t="shared" si="15"/>
        <v>50000</v>
      </c>
      <c r="Z278" s="142"/>
      <c r="AA278" s="208"/>
      <c r="AB278" s="208"/>
      <c r="AC278" s="208"/>
      <c r="AD278" s="209"/>
      <c r="AE278" s="209"/>
      <c r="AF278" s="209"/>
    </row>
    <row r="279" spans="1:32" s="148" customFormat="1" ht="15" customHeight="1">
      <c r="A279" s="187"/>
      <c r="B279" s="245"/>
      <c r="C279" s="243"/>
      <c r="D279" s="243"/>
      <c r="E279" s="246"/>
      <c r="F279" s="135"/>
      <c r="G279" s="243"/>
      <c r="H279" s="144" t="s">
        <v>319</v>
      </c>
      <c r="I279" s="144" t="s">
        <v>404</v>
      </c>
      <c r="J279" s="144" t="s">
        <v>207</v>
      </c>
      <c r="K279" s="135"/>
      <c r="L279" s="135"/>
      <c r="M279" s="144"/>
      <c r="N279" s="144"/>
      <c r="O279" s="144"/>
      <c r="P279" s="135"/>
      <c r="Q279" s="135"/>
      <c r="R279" s="134"/>
      <c r="S279" s="136"/>
      <c r="T279" s="136">
        <v>15000</v>
      </c>
      <c r="U279" s="136">
        <f t="shared" si="23"/>
        <v>0</v>
      </c>
      <c r="V279" s="136">
        <f t="shared" si="23"/>
        <v>0</v>
      </c>
      <c r="W279" s="136">
        <f t="shared" si="23"/>
        <v>0</v>
      </c>
      <c r="X279" s="136">
        <f t="shared" si="23"/>
        <v>0</v>
      </c>
      <c r="Y279" s="134">
        <f t="shared" si="15"/>
        <v>15000</v>
      </c>
      <c r="Z279" s="142"/>
      <c r="AA279" s="208"/>
      <c r="AB279" s="208"/>
      <c r="AC279" s="208"/>
      <c r="AD279" s="209"/>
      <c r="AE279" s="209"/>
      <c r="AF279" s="209"/>
    </row>
    <row r="280" spans="1:32" s="148" customFormat="1" ht="15" customHeight="1">
      <c r="A280" s="187"/>
      <c r="B280" s="245"/>
      <c r="C280" s="243"/>
      <c r="D280" s="243"/>
      <c r="E280" s="246"/>
      <c r="F280" s="135"/>
      <c r="G280" s="243"/>
      <c r="H280" s="144" t="s">
        <v>324</v>
      </c>
      <c r="I280" s="144" t="s">
        <v>400</v>
      </c>
      <c r="J280" s="144" t="s">
        <v>92</v>
      </c>
      <c r="K280" s="135" t="s">
        <v>3</v>
      </c>
      <c r="L280" s="135" t="s">
        <v>3</v>
      </c>
      <c r="M280" s="135" t="s">
        <v>3</v>
      </c>
      <c r="N280" s="135" t="s">
        <v>3</v>
      </c>
      <c r="O280" s="135" t="s">
        <v>3</v>
      </c>
      <c r="P280" s="135" t="s">
        <v>3</v>
      </c>
      <c r="Q280" s="135" t="s">
        <v>3</v>
      </c>
      <c r="R280" s="136" t="s">
        <v>331</v>
      </c>
      <c r="S280" s="134">
        <v>0</v>
      </c>
      <c r="T280" s="136">
        <v>0</v>
      </c>
      <c r="U280" s="134">
        <v>0</v>
      </c>
      <c r="V280" s="134">
        <v>0</v>
      </c>
      <c r="W280" s="134">
        <v>0</v>
      </c>
      <c r="X280" s="134">
        <v>0</v>
      </c>
      <c r="Y280" s="134">
        <f t="shared" si="15"/>
        <v>0</v>
      </c>
      <c r="Z280" s="142"/>
      <c r="AA280" s="210"/>
      <c r="AB280" s="210"/>
      <c r="AC280" s="209"/>
      <c r="AD280" s="209"/>
      <c r="AE280" s="209"/>
      <c r="AF280" s="209"/>
    </row>
    <row r="281" spans="1:32" s="148" customFormat="1" ht="15" customHeight="1">
      <c r="A281" s="187"/>
      <c r="B281" s="245"/>
      <c r="C281" s="243"/>
      <c r="D281" s="243"/>
      <c r="E281" s="246"/>
      <c r="F281" s="135"/>
      <c r="G281" s="243"/>
      <c r="H281" s="144" t="s">
        <v>324</v>
      </c>
      <c r="I281" s="144" t="s">
        <v>400</v>
      </c>
      <c r="J281" s="144" t="s">
        <v>80</v>
      </c>
      <c r="K281" s="135" t="s">
        <v>3</v>
      </c>
      <c r="L281" s="135" t="s">
        <v>3</v>
      </c>
      <c r="M281" s="135" t="s">
        <v>3</v>
      </c>
      <c r="N281" s="135" t="s">
        <v>3</v>
      </c>
      <c r="O281" s="135" t="s">
        <v>3</v>
      </c>
      <c r="P281" s="135" t="s">
        <v>3</v>
      </c>
      <c r="Q281" s="135" t="s">
        <v>3</v>
      </c>
      <c r="R281" s="136" t="s">
        <v>331</v>
      </c>
      <c r="S281" s="134">
        <f>S349</f>
        <v>21853.1</v>
      </c>
      <c r="T281" s="136">
        <v>174292.7</v>
      </c>
      <c r="U281" s="134">
        <f>U349+U360</f>
        <v>123589.1</v>
      </c>
      <c r="V281" s="134">
        <f>V349+V360</f>
        <v>80559.100000000006</v>
      </c>
      <c r="W281" s="134">
        <f>W349+W360</f>
        <v>196103.09999999998</v>
      </c>
      <c r="X281" s="134">
        <f>X349+X360</f>
        <v>0</v>
      </c>
      <c r="Y281" s="134">
        <f t="shared" si="15"/>
        <v>596397.1</v>
      </c>
      <c r="Z281" s="142"/>
      <c r="AA281" s="210"/>
      <c r="AB281" s="210"/>
      <c r="AC281" s="209"/>
      <c r="AD281" s="209"/>
      <c r="AE281" s="209"/>
      <c r="AF281" s="209"/>
    </row>
    <row r="282" spans="1:32" s="148" customFormat="1" ht="15" customHeight="1">
      <c r="A282" s="187"/>
      <c r="B282" s="245"/>
      <c r="C282" s="243"/>
      <c r="D282" s="243"/>
      <c r="E282" s="246"/>
      <c r="F282" s="135"/>
      <c r="G282" s="243"/>
      <c r="H282" s="144" t="s">
        <v>324</v>
      </c>
      <c r="I282" s="144" t="s">
        <v>405</v>
      </c>
      <c r="J282" s="144" t="s">
        <v>74</v>
      </c>
      <c r="K282" s="135" t="s">
        <v>3</v>
      </c>
      <c r="L282" s="135" t="s">
        <v>3</v>
      </c>
      <c r="M282" s="135" t="s">
        <v>3</v>
      </c>
      <c r="N282" s="135" t="s">
        <v>3</v>
      </c>
      <c r="O282" s="135" t="s">
        <v>3</v>
      </c>
      <c r="P282" s="135" t="s">
        <v>3</v>
      </c>
      <c r="Q282" s="135" t="s">
        <v>3</v>
      </c>
      <c r="R282" s="136" t="s">
        <v>331</v>
      </c>
      <c r="S282" s="134">
        <f>S350</f>
        <v>11000</v>
      </c>
      <c r="T282" s="134">
        <f>T350</f>
        <v>0</v>
      </c>
      <c r="U282" s="134">
        <f>U350</f>
        <v>6000</v>
      </c>
      <c r="V282" s="134">
        <f>V350</f>
        <v>0</v>
      </c>
      <c r="W282" s="134">
        <f>W350</f>
        <v>0</v>
      </c>
      <c r="X282" s="134">
        <f>X350</f>
        <v>0</v>
      </c>
      <c r="Y282" s="134">
        <f t="shared" si="15"/>
        <v>17000</v>
      </c>
      <c r="Z282" s="142"/>
      <c r="AA282" s="210"/>
      <c r="AB282" s="210"/>
      <c r="AC282" s="209"/>
      <c r="AD282" s="209"/>
      <c r="AE282" s="209"/>
      <c r="AF282" s="209"/>
    </row>
    <row r="283" spans="1:32" s="148" customFormat="1" ht="15" customHeight="1">
      <c r="A283" s="187"/>
      <c r="B283" s="245"/>
      <c r="C283" s="243"/>
      <c r="D283" s="243"/>
      <c r="E283" s="246"/>
      <c r="F283" s="135"/>
      <c r="G283" s="243"/>
      <c r="H283" s="144" t="s">
        <v>319</v>
      </c>
      <c r="I283" s="144" t="s">
        <v>408</v>
      </c>
      <c r="J283" s="144" t="s">
        <v>80</v>
      </c>
      <c r="K283" s="135" t="s">
        <v>3</v>
      </c>
      <c r="L283" s="135" t="s">
        <v>3</v>
      </c>
      <c r="M283" s="144" t="s">
        <v>3</v>
      </c>
      <c r="N283" s="144" t="s">
        <v>3</v>
      </c>
      <c r="O283" s="144" t="s">
        <v>3</v>
      </c>
      <c r="P283" s="135" t="s">
        <v>3</v>
      </c>
      <c r="Q283" s="135" t="s">
        <v>3</v>
      </c>
      <c r="R283" s="135" t="s">
        <v>3</v>
      </c>
      <c r="S283" s="135" t="s">
        <v>3</v>
      </c>
      <c r="T283" s="135" t="s">
        <v>3</v>
      </c>
      <c r="U283" s="134">
        <f>U368</f>
        <v>100071.6</v>
      </c>
      <c r="V283" s="134">
        <f>V368</f>
        <v>135059.29999999999</v>
      </c>
      <c r="W283" s="134">
        <f>W368</f>
        <v>106417.60000000001</v>
      </c>
      <c r="X283" s="134">
        <f>X368</f>
        <v>0</v>
      </c>
      <c r="Y283" s="134">
        <f t="shared" si="15"/>
        <v>341548.5</v>
      </c>
      <c r="Z283" s="142"/>
      <c r="AA283" s="209"/>
      <c r="AB283" s="209"/>
      <c r="AC283" s="209"/>
      <c r="AD283" s="209"/>
      <c r="AE283" s="209"/>
      <c r="AF283" s="209"/>
    </row>
    <row r="284" spans="1:32" s="148" customFormat="1" ht="15" customHeight="1">
      <c r="A284" s="187"/>
      <c r="B284" s="245"/>
      <c r="C284" s="243"/>
      <c r="D284" s="243"/>
      <c r="E284" s="246"/>
      <c r="F284" s="135"/>
      <c r="G284" s="243"/>
      <c r="H284" s="144" t="s">
        <v>319</v>
      </c>
      <c r="I284" s="144" t="s">
        <v>411</v>
      </c>
      <c r="J284" s="144" t="s">
        <v>80</v>
      </c>
      <c r="K284" s="135" t="s">
        <v>3</v>
      </c>
      <c r="L284" s="135" t="s">
        <v>3</v>
      </c>
      <c r="M284" s="144" t="s">
        <v>3</v>
      </c>
      <c r="N284" s="144" t="s">
        <v>3</v>
      </c>
      <c r="O284" s="144" t="s">
        <v>3</v>
      </c>
      <c r="P284" s="135" t="s">
        <v>3</v>
      </c>
      <c r="Q284" s="135" t="s">
        <v>3</v>
      </c>
      <c r="R284" s="135" t="s">
        <v>3</v>
      </c>
      <c r="S284" s="135" t="s">
        <v>3</v>
      </c>
      <c r="T284" s="135" t="s">
        <v>3</v>
      </c>
      <c r="U284" s="134">
        <f>U376</f>
        <v>3140</v>
      </c>
      <c r="V284" s="134">
        <f>V376</f>
        <v>13400</v>
      </c>
      <c r="W284" s="134">
        <f>W376</f>
        <v>13400</v>
      </c>
      <c r="X284" s="134">
        <f>X376</f>
        <v>0</v>
      </c>
      <c r="Y284" s="134">
        <f t="shared" si="15"/>
        <v>29940</v>
      </c>
      <c r="Z284" s="142"/>
      <c r="AA284" s="209"/>
      <c r="AB284" s="209"/>
      <c r="AC284" s="209"/>
      <c r="AD284" s="209"/>
      <c r="AE284" s="209"/>
      <c r="AF284" s="209"/>
    </row>
    <row r="285" spans="1:32" s="148" customFormat="1" ht="15" customHeight="1">
      <c r="A285" s="187"/>
      <c r="B285" s="245"/>
      <c r="C285" s="243"/>
      <c r="D285" s="243"/>
      <c r="E285" s="246"/>
      <c r="F285" s="135"/>
      <c r="G285" s="243"/>
      <c r="H285" s="144" t="s">
        <v>319</v>
      </c>
      <c r="I285" s="144" t="s">
        <v>489</v>
      </c>
      <c r="J285" s="144" t="s">
        <v>169</v>
      </c>
      <c r="K285" s="135" t="str">
        <f>K392</f>
        <v>Х</v>
      </c>
      <c r="L285" s="135" t="str">
        <f t="shared" ref="L285:X285" si="24">L392</f>
        <v>Х</v>
      </c>
      <c r="M285" s="135" t="str">
        <f t="shared" si="24"/>
        <v>Х</v>
      </c>
      <c r="N285" s="135" t="str">
        <f t="shared" si="24"/>
        <v>Х</v>
      </c>
      <c r="O285" s="135" t="str">
        <f t="shared" si="24"/>
        <v>Х</v>
      </c>
      <c r="P285" s="135" t="str">
        <f t="shared" si="24"/>
        <v>Х</v>
      </c>
      <c r="Q285" s="135" t="str">
        <f t="shared" si="24"/>
        <v>Х</v>
      </c>
      <c r="R285" s="135" t="str">
        <f t="shared" si="24"/>
        <v>Х</v>
      </c>
      <c r="S285" s="135" t="str">
        <f t="shared" si="24"/>
        <v>Х</v>
      </c>
      <c r="T285" s="135" t="str">
        <f t="shared" si="24"/>
        <v>Х</v>
      </c>
      <c r="U285" s="135" t="str">
        <f t="shared" si="24"/>
        <v>Х</v>
      </c>
      <c r="V285" s="135">
        <f t="shared" si="24"/>
        <v>15433.5</v>
      </c>
      <c r="W285" s="135">
        <f t="shared" si="24"/>
        <v>15293.6</v>
      </c>
      <c r="X285" s="135">
        <f t="shared" si="24"/>
        <v>0</v>
      </c>
      <c r="Y285" s="134">
        <f t="shared" si="15"/>
        <v>30727.1</v>
      </c>
      <c r="Z285" s="142"/>
      <c r="AA285" s="209"/>
      <c r="AB285" s="209"/>
      <c r="AC285" s="209"/>
      <c r="AD285" s="209"/>
      <c r="AE285" s="209"/>
      <c r="AF285" s="209"/>
    </row>
    <row r="286" spans="1:32" s="148" customFormat="1" ht="15" customHeight="1">
      <c r="A286" s="187"/>
      <c r="B286" s="245"/>
      <c r="C286" s="243"/>
      <c r="D286" s="243"/>
      <c r="E286" s="246"/>
      <c r="F286" s="135"/>
      <c r="G286" s="243"/>
      <c r="H286" s="144" t="s">
        <v>319</v>
      </c>
      <c r="I286" s="144" t="s">
        <v>416</v>
      </c>
      <c r="J286" s="144" t="s">
        <v>80</v>
      </c>
      <c r="K286" s="135" t="s">
        <v>3</v>
      </c>
      <c r="L286" s="135" t="s">
        <v>3</v>
      </c>
      <c r="M286" s="144" t="s">
        <v>3</v>
      </c>
      <c r="N286" s="144" t="s">
        <v>3</v>
      </c>
      <c r="O286" s="144" t="s">
        <v>3</v>
      </c>
      <c r="P286" s="135" t="s">
        <v>3</v>
      </c>
      <c r="Q286" s="135" t="s">
        <v>3</v>
      </c>
      <c r="R286" s="134" t="s">
        <v>331</v>
      </c>
      <c r="S286" s="135" t="s">
        <v>3</v>
      </c>
      <c r="T286" s="135" t="s">
        <v>3</v>
      </c>
      <c r="U286" s="134">
        <f>U384</f>
        <v>0</v>
      </c>
      <c r="V286" s="134">
        <f>V384</f>
        <v>5759.1</v>
      </c>
      <c r="W286" s="134">
        <f>W384</f>
        <v>34268.699999999997</v>
      </c>
      <c r="X286" s="134">
        <f>X384</f>
        <v>0</v>
      </c>
      <c r="Y286" s="134">
        <f t="shared" si="15"/>
        <v>40027.799999999996</v>
      </c>
      <c r="Z286" s="142"/>
      <c r="AA286" s="209"/>
      <c r="AB286" s="209"/>
      <c r="AC286" s="209"/>
      <c r="AD286" s="209"/>
      <c r="AE286" s="209"/>
      <c r="AF286" s="209"/>
    </row>
    <row r="287" spans="1:32" s="148" customFormat="1" ht="100.5" customHeight="1">
      <c r="A287" s="187"/>
      <c r="B287" s="245"/>
      <c r="C287" s="243"/>
      <c r="D287" s="243"/>
      <c r="E287" s="246"/>
      <c r="F287" s="135"/>
      <c r="G287" s="243" t="s">
        <v>317</v>
      </c>
      <c r="H287" s="144" t="s">
        <v>319</v>
      </c>
      <c r="I287" s="144" t="s">
        <v>415</v>
      </c>
      <c r="J287" s="144" t="s">
        <v>251</v>
      </c>
      <c r="K287" s="135" t="s">
        <v>3</v>
      </c>
      <c r="L287" s="135" t="s">
        <v>3</v>
      </c>
      <c r="M287" s="144" t="s">
        <v>3</v>
      </c>
      <c r="N287" s="144" t="s">
        <v>3</v>
      </c>
      <c r="O287" s="144" t="s">
        <v>3</v>
      </c>
      <c r="P287" s="135" t="s">
        <v>3</v>
      </c>
      <c r="Q287" s="135" t="s">
        <v>3</v>
      </c>
      <c r="R287" s="135" t="s">
        <v>3</v>
      </c>
      <c r="S287" s="135" t="s">
        <v>3</v>
      </c>
      <c r="T287" s="135" t="s">
        <v>3</v>
      </c>
      <c r="U287" s="134">
        <f>U297</f>
        <v>169810.3</v>
      </c>
      <c r="V287" s="134">
        <f>V297</f>
        <v>90559.9</v>
      </c>
      <c r="W287" s="134">
        <f>W297</f>
        <v>241598.6</v>
      </c>
      <c r="X287" s="134">
        <v>0</v>
      </c>
      <c r="Y287" s="134">
        <f t="shared" si="15"/>
        <v>501968.8</v>
      </c>
      <c r="Z287" s="142"/>
      <c r="AA287" s="209"/>
      <c r="AB287" s="209"/>
      <c r="AC287" s="209"/>
      <c r="AD287" s="209"/>
      <c r="AE287" s="209"/>
      <c r="AF287" s="209"/>
    </row>
    <row r="288" spans="1:32" s="148" customFormat="1" ht="100.5" customHeight="1">
      <c r="A288" s="187"/>
      <c r="B288" s="245"/>
      <c r="C288" s="243"/>
      <c r="D288" s="243"/>
      <c r="E288" s="246"/>
      <c r="F288" s="135"/>
      <c r="G288" s="243"/>
      <c r="H288" s="144" t="s">
        <v>319</v>
      </c>
      <c r="I288" s="144" t="s">
        <v>417</v>
      </c>
      <c r="J288" s="144" t="s">
        <v>251</v>
      </c>
      <c r="K288" s="135" t="s">
        <v>3</v>
      </c>
      <c r="L288" s="135" t="s">
        <v>3</v>
      </c>
      <c r="M288" s="144" t="s">
        <v>3</v>
      </c>
      <c r="N288" s="144" t="s">
        <v>3</v>
      </c>
      <c r="O288" s="144" t="s">
        <v>3</v>
      </c>
      <c r="P288" s="135" t="s">
        <v>3</v>
      </c>
      <c r="Q288" s="135" t="s">
        <v>3</v>
      </c>
      <c r="R288" s="135" t="s">
        <v>3</v>
      </c>
      <c r="S288" s="135" t="s">
        <v>3</v>
      </c>
      <c r="T288" s="135" t="s">
        <v>3</v>
      </c>
      <c r="U288" s="134">
        <f>U307</f>
        <v>0</v>
      </c>
      <c r="V288" s="134">
        <f>V307</f>
        <v>0</v>
      </c>
      <c r="W288" s="134">
        <f>W307</f>
        <v>0</v>
      </c>
      <c r="X288" s="134">
        <f>X307</f>
        <v>0</v>
      </c>
      <c r="Y288" s="134">
        <f t="shared" si="15"/>
        <v>0</v>
      </c>
      <c r="Z288" s="142"/>
      <c r="AA288" s="209"/>
      <c r="AB288" s="209"/>
      <c r="AC288" s="209"/>
      <c r="AD288" s="209"/>
      <c r="AE288" s="209"/>
      <c r="AF288" s="209"/>
    </row>
    <row r="289" spans="1:32" s="148" customFormat="1" ht="18.75" customHeight="1">
      <c r="A289" s="187"/>
      <c r="B289" s="161" t="s">
        <v>9</v>
      </c>
      <c r="C289" s="157" t="s">
        <v>6</v>
      </c>
      <c r="D289" s="157"/>
      <c r="E289" s="135" t="s">
        <v>3</v>
      </c>
      <c r="F289" s="135" t="s">
        <v>3</v>
      </c>
      <c r="G289" s="157"/>
      <c r="H289" s="144"/>
      <c r="I289" s="144"/>
      <c r="J289" s="144"/>
      <c r="K289" s="135"/>
      <c r="L289" s="135"/>
      <c r="M289" s="144"/>
      <c r="N289" s="144"/>
      <c r="O289" s="144"/>
      <c r="P289" s="135"/>
      <c r="Q289" s="135"/>
      <c r="R289" s="135"/>
      <c r="S289" s="135"/>
      <c r="T289" s="135"/>
      <c r="U289" s="134"/>
      <c r="V289" s="134"/>
      <c r="W289" s="134"/>
      <c r="X289" s="134"/>
      <c r="Y289" s="134"/>
      <c r="Z289" s="143"/>
      <c r="AA289" s="209"/>
      <c r="AB289" s="209"/>
      <c r="AC289" s="209"/>
      <c r="AD289" s="209"/>
      <c r="AE289" s="209"/>
      <c r="AF289" s="209"/>
    </row>
    <row r="290" spans="1:32" s="148" customFormat="1" ht="15" customHeight="1">
      <c r="A290" s="187"/>
      <c r="B290" s="161" t="s">
        <v>10</v>
      </c>
      <c r="C290" s="157" t="s">
        <v>6</v>
      </c>
      <c r="D290" s="157"/>
      <c r="E290" s="135" t="s">
        <v>3</v>
      </c>
      <c r="F290" s="135" t="s">
        <v>3</v>
      </c>
      <c r="G290" s="157"/>
      <c r="H290" s="144" t="s">
        <v>3</v>
      </c>
      <c r="I290" s="144" t="s">
        <v>3</v>
      </c>
      <c r="J290" s="144" t="s">
        <v>3</v>
      </c>
      <c r="K290" s="135" t="s">
        <v>3</v>
      </c>
      <c r="L290" s="135" t="s">
        <v>3</v>
      </c>
      <c r="M290" s="135" t="s">
        <v>3</v>
      </c>
      <c r="N290" s="135" t="s">
        <v>3</v>
      </c>
      <c r="O290" s="135" t="s">
        <v>3</v>
      </c>
      <c r="P290" s="135" t="s">
        <v>3</v>
      </c>
      <c r="Q290" s="135" t="s">
        <v>3</v>
      </c>
      <c r="R290" s="135" t="s">
        <v>3</v>
      </c>
      <c r="S290" s="135" t="s">
        <v>3</v>
      </c>
      <c r="T290" s="135" t="s">
        <v>3</v>
      </c>
      <c r="U290" s="135" t="s">
        <v>3</v>
      </c>
      <c r="V290" s="135" t="s">
        <v>3</v>
      </c>
      <c r="W290" s="135" t="s">
        <v>3</v>
      </c>
      <c r="X290" s="135" t="s">
        <v>3</v>
      </c>
      <c r="Y290" s="135" t="s">
        <v>3</v>
      </c>
      <c r="Z290" s="143"/>
    </row>
    <row r="291" spans="1:32" s="148" customFormat="1" ht="47.1" customHeight="1">
      <c r="A291" s="187"/>
      <c r="B291" s="167" t="s">
        <v>357</v>
      </c>
      <c r="C291" s="157" t="s">
        <v>53</v>
      </c>
      <c r="D291" s="157" t="s">
        <v>3</v>
      </c>
      <c r="E291" s="157" t="s">
        <v>39</v>
      </c>
      <c r="F291" s="135" t="s">
        <v>430</v>
      </c>
      <c r="G291" s="157"/>
      <c r="H291" s="144" t="s">
        <v>3</v>
      </c>
      <c r="I291" s="144" t="s">
        <v>3</v>
      </c>
      <c r="J291" s="144" t="s">
        <v>3</v>
      </c>
      <c r="K291" s="135" t="s">
        <v>3</v>
      </c>
      <c r="L291" s="135" t="s">
        <v>3</v>
      </c>
      <c r="M291" s="135" t="s">
        <v>3</v>
      </c>
      <c r="N291" s="135" t="s">
        <v>3</v>
      </c>
      <c r="O291" s="135" t="s">
        <v>3</v>
      </c>
      <c r="P291" s="135" t="s">
        <v>3</v>
      </c>
      <c r="Q291" s="135" t="s">
        <v>3</v>
      </c>
      <c r="R291" s="135">
        <v>12</v>
      </c>
      <c r="S291" s="135">
        <v>13</v>
      </c>
      <c r="T291" s="135">
        <v>20</v>
      </c>
      <c r="U291" s="135">
        <v>21</v>
      </c>
      <c r="V291" s="135">
        <v>13</v>
      </c>
      <c r="W291" s="135">
        <v>18</v>
      </c>
      <c r="X291" s="135">
        <v>0</v>
      </c>
      <c r="Y291" s="135" t="s">
        <v>3</v>
      </c>
      <c r="Z291" s="143"/>
    </row>
    <row r="292" spans="1:32" s="148" customFormat="1" ht="32.450000000000003" customHeight="1">
      <c r="A292" s="187"/>
      <c r="B292" s="166" t="s">
        <v>358</v>
      </c>
      <c r="C292" s="157" t="s">
        <v>53</v>
      </c>
      <c r="D292" s="157" t="s">
        <v>3</v>
      </c>
      <c r="E292" s="157" t="s">
        <v>39</v>
      </c>
      <c r="F292" s="135" t="s">
        <v>430</v>
      </c>
      <c r="G292" s="157"/>
      <c r="H292" s="144" t="s">
        <v>3</v>
      </c>
      <c r="I292" s="144" t="s">
        <v>3</v>
      </c>
      <c r="J292" s="144" t="s">
        <v>3</v>
      </c>
      <c r="K292" s="135" t="s">
        <v>3</v>
      </c>
      <c r="L292" s="135" t="s">
        <v>3</v>
      </c>
      <c r="M292" s="135" t="s">
        <v>3</v>
      </c>
      <c r="N292" s="135" t="s">
        <v>3</v>
      </c>
      <c r="O292" s="135" t="s">
        <v>3</v>
      </c>
      <c r="P292" s="135" t="s">
        <v>3</v>
      </c>
      <c r="Q292" s="135" t="s">
        <v>3</v>
      </c>
      <c r="R292" s="135">
        <v>5</v>
      </c>
      <c r="S292" s="135">
        <v>14</v>
      </c>
      <c r="T292" s="135">
        <v>5</v>
      </c>
      <c r="U292" s="135">
        <v>15</v>
      </c>
      <c r="V292" s="135">
        <v>3</v>
      </c>
      <c r="W292" s="135">
        <v>10</v>
      </c>
      <c r="X292" s="135">
        <v>0</v>
      </c>
      <c r="Y292" s="135" t="s">
        <v>3</v>
      </c>
      <c r="Z292" s="143"/>
    </row>
    <row r="293" spans="1:32" s="148" customFormat="1" ht="45" customHeight="1">
      <c r="A293" s="187" t="s">
        <v>287</v>
      </c>
      <c r="B293" s="161" t="s">
        <v>441</v>
      </c>
      <c r="C293" s="157"/>
      <c r="D293" s="157"/>
      <c r="E293" s="135"/>
      <c r="F293" s="135"/>
      <c r="G293" s="157"/>
      <c r="H293" s="144"/>
      <c r="I293" s="144"/>
      <c r="J293" s="144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4"/>
      <c r="Z293" s="143"/>
    </row>
    <row r="294" spans="1:32" s="148" customFormat="1" ht="15" customHeight="1">
      <c r="A294" s="187"/>
      <c r="B294" s="243" t="s">
        <v>216</v>
      </c>
      <c r="C294" s="157" t="s">
        <v>6</v>
      </c>
      <c r="D294" s="157" t="s">
        <v>3</v>
      </c>
      <c r="E294" s="135" t="s">
        <v>3</v>
      </c>
      <c r="F294" s="135" t="s">
        <v>3</v>
      </c>
      <c r="G294" s="157"/>
      <c r="H294" s="144"/>
      <c r="I294" s="144"/>
      <c r="J294" s="144"/>
      <c r="K294" s="135" t="s">
        <v>3</v>
      </c>
      <c r="L294" s="135" t="s">
        <v>3</v>
      </c>
      <c r="M294" s="144" t="s">
        <v>3</v>
      </c>
      <c r="N294" s="144" t="s">
        <v>3</v>
      </c>
      <c r="O294" s="144" t="s">
        <v>3</v>
      </c>
      <c r="P294" s="135" t="s">
        <v>3</v>
      </c>
      <c r="Q294" s="135" t="s">
        <v>3</v>
      </c>
      <c r="R294" s="134">
        <f>SUM(R295:R295)</f>
        <v>1346.1579999999999</v>
      </c>
      <c r="S294" s="134">
        <f>SUM(S295:S295)</f>
        <v>13553.8</v>
      </c>
      <c r="T294" s="134">
        <f>SUM(T295:T295)</f>
        <v>0</v>
      </c>
      <c r="U294" s="134">
        <f>SUM(U295:U296)</f>
        <v>72775.899999999994</v>
      </c>
      <c r="V294" s="134">
        <f>SUM(V295:V296)</f>
        <v>38811.4</v>
      </c>
      <c r="W294" s="134">
        <f>SUM(W295:W296)</f>
        <v>103542.3</v>
      </c>
      <c r="X294" s="134">
        <f>SUM(X295:X296)</f>
        <v>0</v>
      </c>
      <c r="Y294" s="134">
        <f t="shared" ref="Y294:Y352" si="25">SUM(M294:X294)</f>
        <v>230029.55800000002</v>
      </c>
      <c r="Z294" s="142"/>
      <c r="AA294" s="201"/>
      <c r="AB294" s="201"/>
    </row>
    <row r="295" spans="1:32" s="148" customFormat="1" ht="106.5" customHeight="1">
      <c r="A295" s="187"/>
      <c r="B295" s="243"/>
      <c r="C295" s="157"/>
      <c r="D295" s="157"/>
      <c r="E295" s="135"/>
      <c r="F295" s="135"/>
      <c r="G295" s="243" t="s">
        <v>317</v>
      </c>
      <c r="H295" s="144" t="s">
        <v>319</v>
      </c>
      <c r="I295" s="144" t="s">
        <v>402</v>
      </c>
      <c r="J295" s="144" t="s">
        <v>251</v>
      </c>
      <c r="K295" s="135" t="s">
        <v>3</v>
      </c>
      <c r="L295" s="135" t="s">
        <v>3</v>
      </c>
      <c r="M295" s="144" t="s">
        <v>3</v>
      </c>
      <c r="N295" s="144" t="s">
        <v>3</v>
      </c>
      <c r="O295" s="144" t="s">
        <v>3</v>
      </c>
      <c r="P295" s="135" t="s">
        <v>3</v>
      </c>
      <c r="Q295" s="135" t="s">
        <v>3</v>
      </c>
      <c r="R295" s="134">
        <v>1346.1579999999999</v>
      </c>
      <c r="S295" s="134">
        <v>13553.8</v>
      </c>
      <c r="T295" s="134">
        <v>0</v>
      </c>
      <c r="U295" s="134">
        <v>0</v>
      </c>
      <c r="V295" s="134">
        <v>0</v>
      </c>
      <c r="W295" s="134">
        <v>0</v>
      </c>
      <c r="X295" s="134">
        <v>0</v>
      </c>
      <c r="Y295" s="134">
        <f t="shared" si="25"/>
        <v>14899.957999999999</v>
      </c>
      <c r="Z295" s="142"/>
    </row>
    <row r="296" spans="1:32" s="148" customFormat="1" ht="106.5" customHeight="1">
      <c r="A296" s="187"/>
      <c r="B296" s="243"/>
      <c r="C296" s="157"/>
      <c r="D296" s="157"/>
      <c r="E296" s="135"/>
      <c r="F296" s="135"/>
      <c r="G296" s="243"/>
      <c r="H296" s="144" t="s">
        <v>319</v>
      </c>
      <c r="I296" s="144" t="s">
        <v>415</v>
      </c>
      <c r="J296" s="144" t="s">
        <v>251</v>
      </c>
      <c r="K296" s="135" t="s">
        <v>3</v>
      </c>
      <c r="L296" s="135" t="s">
        <v>3</v>
      </c>
      <c r="M296" s="144" t="s">
        <v>3</v>
      </c>
      <c r="N296" s="144" t="s">
        <v>3</v>
      </c>
      <c r="O296" s="144" t="s">
        <v>3</v>
      </c>
      <c r="P296" s="135" t="s">
        <v>3</v>
      </c>
      <c r="Q296" s="135" t="s">
        <v>3</v>
      </c>
      <c r="R296" s="135" t="s">
        <v>3</v>
      </c>
      <c r="S296" s="135" t="s">
        <v>3</v>
      </c>
      <c r="T296" s="135" t="s">
        <v>3</v>
      </c>
      <c r="U296" s="134">
        <v>72775.899999999994</v>
      </c>
      <c r="V296" s="134">
        <v>38811.4</v>
      </c>
      <c r="W296" s="134">
        <v>103542.3</v>
      </c>
      <c r="X296" s="134">
        <v>0</v>
      </c>
      <c r="Y296" s="134">
        <f t="shared" si="25"/>
        <v>215129.59999999998</v>
      </c>
      <c r="Z296" s="142"/>
    </row>
    <row r="297" spans="1:32" s="148" customFormat="1" ht="18.95" customHeight="1">
      <c r="A297" s="187"/>
      <c r="B297" s="156" t="s">
        <v>28</v>
      </c>
      <c r="C297" s="157"/>
      <c r="D297" s="157"/>
      <c r="E297" s="135"/>
      <c r="F297" s="135"/>
      <c r="G297" s="157"/>
      <c r="H297" s="144" t="s">
        <v>3</v>
      </c>
      <c r="I297" s="144" t="s">
        <v>3</v>
      </c>
      <c r="J297" s="144" t="s">
        <v>3</v>
      </c>
      <c r="K297" s="135" t="s">
        <v>3</v>
      </c>
      <c r="L297" s="135" t="s">
        <v>3</v>
      </c>
      <c r="M297" s="144" t="s">
        <v>3</v>
      </c>
      <c r="N297" s="144" t="s">
        <v>3</v>
      </c>
      <c r="O297" s="144" t="s">
        <v>3</v>
      </c>
      <c r="P297" s="135" t="s">
        <v>3</v>
      </c>
      <c r="Q297" s="135" t="s">
        <v>3</v>
      </c>
      <c r="R297" s="134">
        <f t="shared" ref="R297:X297" si="26">R298</f>
        <v>0</v>
      </c>
      <c r="S297" s="134">
        <f t="shared" si="26"/>
        <v>0</v>
      </c>
      <c r="T297" s="134">
        <f t="shared" si="26"/>
        <v>0</v>
      </c>
      <c r="U297" s="134">
        <f>U298</f>
        <v>169810.3</v>
      </c>
      <c r="V297" s="134">
        <f>V298</f>
        <v>90559.9</v>
      </c>
      <c r="W297" s="134">
        <f>W298</f>
        <v>241598.6</v>
      </c>
      <c r="X297" s="134">
        <f t="shared" si="26"/>
        <v>0</v>
      </c>
      <c r="Y297" s="134">
        <f t="shared" si="25"/>
        <v>501968.8</v>
      </c>
      <c r="Z297" s="142"/>
    </row>
    <row r="298" spans="1:32" s="148" customFormat="1" ht="110.25" customHeight="1">
      <c r="A298" s="187"/>
      <c r="B298" s="161" t="s">
        <v>8</v>
      </c>
      <c r="C298" s="157" t="s">
        <v>6</v>
      </c>
      <c r="D298" s="157"/>
      <c r="E298" s="135" t="s">
        <v>3</v>
      </c>
      <c r="F298" s="135" t="s">
        <v>3</v>
      </c>
      <c r="G298" s="157" t="s">
        <v>317</v>
      </c>
      <c r="H298" s="144" t="s">
        <v>319</v>
      </c>
      <c r="I298" s="144" t="s">
        <v>415</v>
      </c>
      <c r="J298" s="144" t="s">
        <v>251</v>
      </c>
      <c r="K298" s="135" t="s">
        <v>3</v>
      </c>
      <c r="L298" s="135" t="s">
        <v>3</v>
      </c>
      <c r="M298" s="135">
        <v>0</v>
      </c>
      <c r="N298" s="136">
        <v>0</v>
      </c>
      <c r="O298" s="136">
        <v>0</v>
      </c>
      <c r="P298" s="136">
        <v>0</v>
      </c>
      <c r="Q298" s="136">
        <v>0</v>
      </c>
      <c r="R298" s="136">
        <v>0</v>
      </c>
      <c r="S298" s="134">
        <v>0</v>
      </c>
      <c r="T298" s="134">
        <v>0</v>
      </c>
      <c r="U298" s="134">
        <v>169810.3</v>
      </c>
      <c r="V298" s="134">
        <v>90559.9</v>
      </c>
      <c r="W298" s="134">
        <v>241598.6</v>
      </c>
      <c r="X298" s="134">
        <v>0</v>
      </c>
      <c r="Y298" s="134">
        <f t="shared" si="25"/>
        <v>501968.8</v>
      </c>
      <c r="Z298" s="142"/>
    </row>
    <row r="299" spans="1:32" s="148" customFormat="1" ht="15" customHeight="1">
      <c r="A299" s="187"/>
      <c r="B299" s="161" t="s">
        <v>9</v>
      </c>
      <c r="C299" s="157" t="s">
        <v>6</v>
      </c>
      <c r="D299" s="157"/>
      <c r="E299" s="135" t="s">
        <v>3</v>
      </c>
      <c r="F299" s="135" t="s">
        <v>3</v>
      </c>
      <c r="G299" s="157"/>
      <c r="H299" s="144"/>
      <c r="I299" s="144"/>
      <c r="J299" s="144"/>
      <c r="K299" s="135" t="s">
        <v>3</v>
      </c>
      <c r="L299" s="135" t="s">
        <v>3</v>
      </c>
      <c r="M299" s="135" t="s">
        <v>3</v>
      </c>
      <c r="N299" s="135" t="s">
        <v>3</v>
      </c>
      <c r="O299" s="135" t="s">
        <v>3</v>
      </c>
      <c r="P299" s="135" t="s">
        <v>3</v>
      </c>
      <c r="Q299" s="135" t="s">
        <v>3</v>
      </c>
      <c r="R299" s="135" t="s">
        <v>3</v>
      </c>
      <c r="S299" s="135" t="s">
        <v>3</v>
      </c>
      <c r="T299" s="135" t="s">
        <v>3</v>
      </c>
      <c r="U299" s="135" t="s">
        <v>3</v>
      </c>
      <c r="V299" s="135" t="s">
        <v>3</v>
      </c>
      <c r="W299" s="135" t="s">
        <v>3</v>
      </c>
      <c r="X299" s="135" t="s">
        <v>3</v>
      </c>
      <c r="Y299" s="135" t="s">
        <v>3</v>
      </c>
      <c r="Z299" s="143"/>
    </row>
    <row r="300" spans="1:32" s="148" customFormat="1" ht="15" customHeight="1">
      <c r="A300" s="187"/>
      <c r="B300" s="161" t="s">
        <v>10</v>
      </c>
      <c r="C300" s="157" t="s">
        <v>6</v>
      </c>
      <c r="D300" s="157"/>
      <c r="E300" s="135" t="s">
        <v>3</v>
      </c>
      <c r="F300" s="135" t="s">
        <v>3</v>
      </c>
      <c r="G300" s="157"/>
      <c r="H300" s="144" t="s">
        <v>3</v>
      </c>
      <c r="I300" s="144" t="s">
        <v>3</v>
      </c>
      <c r="J300" s="144" t="s">
        <v>3</v>
      </c>
      <c r="K300" s="135" t="s">
        <v>3</v>
      </c>
      <c r="L300" s="135" t="s">
        <v>3</v>
      </c>
      <c r="M300" s="135" t="s">
        <v>3</v>
      </c>
      <c r="N300" s="135" t="s">
        <v>3</v>
      </c>
      <c r="O300" s="135" t="s">
        <v>3</v>
      </c>
      <c r="P300" s="135" t="s">
        <v>3</v>
      </c>
      <c r="Q300" s="135" t="s">
        <v>3</v>
      </c>
      <c r="R300" s="135" t="s">
        <v>3</v>
      </c>
      <c r="S300" s="135" t="s">
        <v>3</v>
      </c>
      <c r="T300" s="135" t="s">
        <v>3</v>
      </c>
      <c r="U300" s="135" t="s">
        <v>263</v>
      </c>
      <c r="V300" s="135" t="s">
        <v>3</v>
      </c>
      <c r="W300" s="135" t="s">
        <v>3</v>
      </c>
      <c r="X300" s="135" t="s">
        <v>3</v>
      </c>
      <c r="Y300" s="135" t="s">
        <v>3</v>
      </c>
      <c r="Z300" s="143"/>
    </row>
    <row r="301" spans="1:32" s="148" customFormat="1" ht="62.25" customHeight="1">
      <c r="A301" s="187"/>
      <c r="B301" s="161" t="s">
        <v>442</v>
      </c>
      <c r="C301" s="157" t="s">
        <v>53</v>
      </c>
      <c r="D301" s="157"/>
      <c r="E301" s="157" t="s">
        <v>39</v>
      </c>
      <c r="F301" s="135" t="s">
        <v>430</v>
      </c>
      <c r="G301" s="157"/>
      <c r="H301" s="144" t="s">
        <v>3</v>
      </c>
      <c r="I301" s="144" t="s">
        <v>3</v>
      </c>
      <c r="J301" s="144" t="s">
        <v>3</v>
      </c>
      <c r="K301" s="135" t="s">
        <v>3</v>
      </c>
      <c r="L301" s="135" t="s">
        <v>3</v>
      </c>
      <c r="M301" s="135" t="s">
        <v>3</v>
      </c>
      <c r="N301" s="135" t="s">
        <v>3</v>
      </c>
      <c r="O301" s="135" t="s">
        <v>3</v>
      </c>
      <c r="P301" s="135" t="s">
        <v>3</v>
      </c>
      <c r="Q301" s="135" t="s">
        <v>3</v>
      </c>
      <c r="R301" s="135" t="s">
        <v>3</v>
      </c>
      <c r="S301" s="135" t="s">
        <v>3</v>
      </c>
      <c r="T301" s="135" t="s">
        <v>3</v>
      </c>
      <c r="U301" s="135" t="s">
        <v>3</v>
      </c>
      <c r="V301" s="135" t="s">
        <v>3</v>
      </c>
      <c r="W301" s="135">
        <v>1</v>
      </c>
      <c r="X301" s="135" t="s">
        <v>3</v>
      </c>
      <c r="Y301" s="135" t="s">
        <v>3</v>
      </c>
      <c r="Z301" s="143"/>
    </row>
    <row r="302" spans="1:32" s="148" customFormat="1" ht="30" customHeight="1">
      <c r="A302" s="187" t="s">
        <v>289</v>
      </c>
      <c r="B302" s="161" t="s">
        <v>288</v>
      </c>
      <c r="C302" s="157"/>
      <c r="D302" s="157"/>
      <c r="E302" s="135"/>
      <c r="F302" s="135"/>
      <c r="G302" s="157"/>
      <c r="H302" s="144"/>
      <c r="I302" s="144"/>
      <c r="J302" s="144"/>
      <c r="K302" s="135"/>
      <c r="L302" s="135"/>
      <c r="M302" s="135"/>
      <c r="N302" s="135"/>
      <c r="O302" s="135"/>
      <c r="P302" s="135"/>
      <c r="Q302" s="135"/>
      <c r="R302" s="134"/>
      <c r="S302" s="134"/>
      <c r="T302" s="134"/>
      <c r="U302" s="135"/>
      <c r="V302" s="135"/>
      <c r="W302" s="135"/>
      <c r="X302" s="135"/>
      <c r="Y302" s="134"/>
      <c r="Z302" s="143"/>
      <c r="AA302" s="201"/>
    </row>
    <row r="303" spans="1:32" s="148" customFormat="1" ht="15" customHeight="1">
      <c r="A303" s="187"/>
      <c r="B303" s="166" t="s">
        <v>216</v>
      </c>
      <c r="C303" s="157" t="s">
        <v>6</v>
      </c>
      <c r="D303" s="157" t="s">
        <v>3</v>
      </c>
      <c r="E303" s="135" t="s">
        <v>3</v>
      </c>
      <c r="F303" s="135" t="s">
        <v>3</v>
      </c>
      <c r="G303" s="157"/>
      <c r="H303" s="144"/>
      <c r="I303" s="144"/>
      <c r="J303" s="144"/>
      <c r="K303" s="135" t="s">
        <v>3</v>
      </c>
      <c r="L303" s="135" t="s">
        <v>3</v>
      </c>
      <c r="M303" s="144" t="s">
        <v>3</v>
      </c>
      <c r="N303" s="144" t="s">
        <v>3</v>
      </c>
      <c r="O303" s="144" t="s">
        <v>3</v>
      </c>
      <c r="P303" s="135" t="s">
        <v>3</v>
      </c>
      <c r="Q303" s="135" t="s">
        <v>3</v>
      </c>
      <c r="R303" s="134">
        <f>SUM(R304:R304)</f>
        <v>490.90600000000001</v>
      </c>
      <c r="S303" s="134">
        <f t="shared" ref="S303:X303" si="27">SUM(S304:S305)</f>
        <v>20254.599999999999</v>
      </c>
      <c r="T303" s="134">
        <f t="shared" si="27"/>
        <v>0</v>
      </c>
      <c r="U303" s="134">
        <f t="shared" si="27"/>
        <v>0</v>
      </c>
      <c r="V303" s="134">
        <f t="shared" si="27"/>
        <v>0</v>
      </c>
      <c r="W303" s="134">
        <f t="shared" si="27"/>
        <v>0</v>
      </c>
      <c r="X303" s="134">
        <f t="shared" si="27"/>
        <v>0</v>
      </c>
      <c r="Y303" s="134">
        <f t="shared" si="25"/>
        <v>20745.505999999998</v>
      </c>
      <c r="Z303" s="142"/>
    </row>
    <row r="304" spans="1:32" s="148" customFormat="1" ht="105" customHeight="1">
      <c r="A304" s="187"/>
      <c r="B304" s="166"/>
      <c r="C304" s="157"/>
      <c r="D304" s="157"/>
      <c r="E304" s="135"/>
      <c r="F304" s="135"/>
      <c r="G304" s="243" t="s">
        <v>317</v>
      </c>
      <c r="H304" s="144" t="s">
        <v>321</v>
      </c>
      <c r="I304" s="144" t="s">
        <v>280</v>
      </c>
      <c r="J304" s="144" t="s">
        <v>251</v>
      </c>
      <c r="K304" s="135" t="s">
        <v>3</v>
      </c>
      <c r="L304" s="135" t="s">
        <v>3</v>
      </c>
      <c r="M304" s="144" t="s">
        <v>3</v>
      </c>
      <c r="N304" s="144" t="s">
        <v>3</v>
      </c>
      <c r="O304" s="144" t="s">
        <v>3</v>
      </c>
      <c r="P304" s="135" t="s">
        <v>3</v>
      </c>
      <c r="Q304" s="135" t="s">
        <v>3</v>
      </c>
      <c r="R304" s="134">
        <v>490.90600000000001</v>
      </c>
      <c r="S304" s="134">
        <v>20254.599999999999</v>
      </c>
      <c r="T304" s="134">
        <v>0</v>
      </c>
      <c r="U304" s="134">
        <v>0</v>
      </c>
      <c r="V304" s="134">
        <v>0</v>
      </c>
      <c r="W304" s="134">
        <v>0</v>
      </c>
      <c r="X304" s="134">
        <v>0</v>
      </c>
      <c r="Y304" s="134">
        <f t="shared" si="25"/>
        <v>20745.505999999998</v>
      </c>
      <c r="Z304" s="142"/>
    </row>
    <row r="305" spans="1:29" s="148" customFormat="1" ht="105" customHeight="1">
      <c r="A305" s="187"/>
      <c r="B305" s="166"/>
      <c r="C305" s="157"/>
      <c r="D305" s="157"/>
      <c r="E305" s="135"/>
      <c r="F305" s="135"/>
      <c r="G305" s="243"/>
      <c r="H305" s="144" t="s">
        <v>319</v>
      </c>
      <c r="I305" s="144" t="s">
        <v>417</v>
      </c>
      <c r="J305" s="144" t="s">
        <v>251</v>
      </c>
      <c r="K305" s="135" t="s">
        <v>3</v>
      </c>
      <c r="L305" s="135" t="s">
        <v>3</v>
      </c>
      <c r="M305" s="144" t="s">
        <v>3</v>
      </c>
      <c r="N305" s="144" t="s">
        <v>3</v>
      </c>
      <c r="O305" s="144" t="s">
        <v>3</v>
      </c>
      <c r="P305" s="135" t="s">
        <v>3</v>
      </c>
      <c r="Q305" s="135" t="s">
        <v>3</v>
      </c>
      <c r="R305" s="135" t="s">
        <v>3</v>
      </c>
      <c r="S305" s="135" t="s">
        <v>3</v>
      </c>
      <c r="T305" s="135" t="s">
        <v>3</v>
      </c>
      <c r="U305" s="134">
        <v>0</v>
      </c>
      <c r="V305" s="134">
        <v>0</v>
      </c>
      <c r="W305" s="134">
        <v>0</v>
      </c>
      <c r="X305" s="134">
        <v>0</v>
      </c>
      <c r="Y305" s="134">
        <f t="shared" si="25"/>
        <v>0</v>
      </c>
      <c r="Z305" s="142"/>
    </row>
    <row r="306" spans="1:29" s="148" customFormat="1" ht="15.75" customHeight="1">
      <c r="A306" s="187"/>
      <c r="B306" s="156" t="s">
        <v>28</v>
      </c>
      <c r="C306" s="157"/>
      <c r="D306" s="157"/>
      <c r="E306" s="135"/>
      <c r="F306" s="135"/>
      <c r="G306" s="157"/>
      <c r="H306" s="144" t="s">
        <v>3</v>
      </c>
      <c r="I306" s="144" t="s">
        <v>3</v>
      </c>
      <c r="J306" s="144" t="s">
        <v>3</v>
      </c>
      <c r="K306" s="135" t="s">
        <v>3</v>
      </c>
      <c r="L306" s="135" t="s">
        <v>3</v>
      </c>
      <c r="M306" s="144" t="s">
        <v>3</v>
      </c>
      <c r="N306" s="144" t="s">
        <v>3</v>
      </c>
      <c r="O306" s="144" t="s">
        <v>3</v>
      </c>
      <c r="P306" s="135" t="s">
        <v>3</v>
      </c>
      <c r="Q306" s="135" t="s">
        <v>3</v>
      </c>
      <c r="R306" s="134" t="str">
        <f t="shared" ref="R306:X306" si="28">R307</f>
        <v>Х</v>
      </c>
      <c r="S306" s="134" t="str">
        <f t="shared" si="28"/>
        <v>Х</v>
      </c>
      <c r="T306" s="134" t="str">
        <f t="shared" si="28"/>
        <v>Х</v>
      </c>
      <c r="U306" s="134">
        <f t="shared" si="28"/>
        <v>0</v>
      </c>
      <c r="V306" s="134">
        <f t="shared" si="28"/>
        <v>0</v>
      </c>
      <c r="W306" s="134">
        <f t="shared" si="28"/>
        <v>0</v>
      </c>
      <c r="X306" s="134">
        <f t="shared" si="28"/>
        <v>0</v>
      </c>
      <c r="Y306" s="134">
        <f t="shared" si="25"/>
        <v>0</v>
      </c>
      <c r="Z306" s="142"/>
    </row>
    <row r="307" spans="1:29" s="148" customFormat="1" ht="109.5" customHeight="1">
      <c r="A307" s="187"/>
      <c r="B307" s="161" t="s">
        <v>8</v>
      </c>
      <c r="C307" s="157" t="s">
        <v>6</v>
      </c>
      <c r="D307" s="157"/>
      <c r="E307" s="135" t="s">
        <v>3</v>
      </c>
      <c r="F307" s="135" t="s">
        <v>3</v>
      </c>
      <c r="G307" s="157" t="s">
        <v>317</v>
      </c>
      <c r="H307" s="144" t="s">
        <v>319</v>
      </c>
      <c r="I307" s="144" t="s">
        <v>417</v>
      </c>
      <c r="J307" s="144" t="s">
        <v>251</v>
      </c>
      <c r="K307" s="135" t="s">
        <v>3</v>
      </c>
      <c r="L307" s="135" t="s">
        <v>3</v>
      </c>
      <c r="M307" s="135" t="s">
        <v>3</v>
      </c>
      <c r="N307" s="135" t="s">
        <v>3</v>
      </c>
      <c r="O307" s="135" t="s">
        <v>3</v>
      </c>
      <c r="P307" s="135" t="s">
        <v>3</v>
      </c>
      <c r="Q307" s="135" t="s">
        <v>3</v>
      </c>
      <c r="R307" s="135" t="s">
        <v>3</v>
      </c>
      <c r="S307" s="135" t="s">
        <v>3</v>
      </c>
      <c r="T307" s="135" t="s">
        <v>3</v>
      </c>
      <c r="U307" s="134">
        <v>0</v>
      </c>
      <c r="V307" s="134">
        <v>0</v>
      </c>
      <c r="W307" s="134">
        <v>0</v>
      </c>
      <c r="X307" s="134">
        <v>0</v>
      </c>
      <c r="Y307" s="134">
        <f t="shared" si="25"/>
        <v>0</v>
      </c>
      <c r="Z307" s="142"/>
    </row>
    <row r="308" spans="1:29" s="148" customFormat="1" ht="15" customHeight="1">
      <c r="A308" s="187"/>
      <c r="B308" s="161" t="s">
        <v>9</v>
      </c>
      <c r="C308" s="157" t="s">
        <v>6</v>
      </c>
      <c r="D308" s="157"/>
      <c r="E308" s="135" t="s">
        <v>3</v>
      </c>
      <c r="F308" s="135" t="s">
        <v>3</v>
      </c>
      <c r="G308" s="157"/>
      <c r="H308" s="144" t="s">
        <v>3</v>
      </c>
      <c r="I308" s="144" t="s">
        <v>3</v>
      </c>
      <c r="J308" s="144" t="s">
        <v>3</v>
      </c>
      <c r="K308" s="135" t="s">
        <v>3</v>
      </c>
      <c r="L308" s="135" t="s">
        <v>3</v>
      </c>
      <c r="M308" s="135" t="s">
        <v>3</v>
      </c>
      <c r="N308" s="135" t="s">
        <v>3</v>
      </c>
      <c r="O308" s="135" t="s">
        <v>3</v>
      </c>
      <c r="P308" s="135" t="s">
        <v>3</v>
      </c>
      <c r="Q308" s="135" t="s">
        <v>3</v>
      </c>
      <c r="R308" s="135" t="s">
        <v>3</v>
      </c>
      <c r="S308" s="135" t="s">
        <v>3</v>
      </c>
      <c r="T308" s="135" t="s">
        <v>3</v>
      </c>
      <c r="U308" s="135" t="s">
        <v>3</v>
      </c>
      <c r="V308" s="135" t="s">
        <v>3</v>
      </c>
      <c r="W308" s="135" t="s">
        <v>3</v>
      </c>
      <c r="X308" s="135" t="s">
        <v>3</v>
      </c>
      <c r="Y308" s="134">
        <f t="shared" si="25"/>
        <v>0</v>
      </c>
      <c r="Z308" s="143"/>
    </row>
    <row r="309" spans="1:29" s="148" customFormat="1" ht="15" customHeight="1">
      <c r="A309" s="187"/>
      <c r="B309" s="161" t="s">
        <v>10</v>
      </c>
      <c r="C309" s="157" t="s">
        <v>6</v>
      </c>
      <c r="D309" s="157"/>
      <c r="E309" s="135" t="s">
        <v>3</v>
      </c>
      <c r="F309" s="135" t="s">
        <v>3</v>
      </c>
      <c r="G309" s="157"/>
      <c r="H309" s="144" t="s">
        <v>3</v>
      </c>
      <c r="I309" s="144" t="s">
        <v>3</v>
      </c>
      <c r="J309" s="144" t="s">
        <v>3</v>
      </c>
      <c r="K309" s="135" t="s">
        <v>3</v>
      </c>
      <c r="L309" s="135" t="s">
        <v>3</v>
      </c>
      <c r="M309" s="135" t="s">
        <v>3</v>
      </c>
      <c r="N309" s="135" t="s">
        <v>3</v>
      </c>
      <c r="O309" s="135" t="s">
        <v>3</v>
      </c>
      <c r="P309" s="135" t="s">
        <v>3</v>
      </c>
      <c r="Q309" s="135" t="s">
        <v>3</v>
      </c>
      <c r="R309" s="135" t="s">
        <v>3</v>
      </c>
      <c r="S309" s="135" t="s">
        <v>3</v>
      </c>
      <c r="T309" s="135" t="s">
        <v>3</v>
      </c>
      <c r="U309" s="135" t="s">
        <v>3</v>
      </c>
      <c r="V309" s="135" t="s">
        <v>3</v>
      </c>
      <c r="W309" s="135" t="s">
        <v>3</v>
      </c>
      <c r="X309" s="135" t="s">
        <v>3</v>
      </c>
      <c r="Y309" s="134">
        <f t="shared" si="25"/>
        <v>0</v>
      </c>
      <c r="Z309" s="143"/>
    </row>
    <row r="310" spans="1:29" s="148" customFormat="1" ht="57.75" customHeight="1">
      <c r="A310" s="187"/>
      <c r="B310" s="161" t="s">
        <v>423</v>
      </c>
      <c r="C310" s="157" t="s">
        <v>53</v>
      </c>
      <c r="D310" s="157"/>
      <c r="E310" s="157" t="s">
        <v>39</v>
      </c>
      <c r="F310" s="135" t="s">
        <v>430</v>
      </c>
      <c r="G310" s="157"/>
      <c r="H310" s="144" t="s">
        <v>3</v>
      </c>
      <c r="I310" s="144" t="s">
        <v>3</v>
      </c>
      <c r="J310" s="144" t="s">
        <v>3</v>
      </c>
      <c r="K310" s="135" t="s">
        <v>3</v>
      </c>
      <c r="L310" s="135" t="s">
        <v>3</v>
      </c>
      <c r="M310" s="135" t="s">
        <v>3</v>
      </c>
      <c r="N310" s="135" t="s">
        <v>3</v>
      </c>
      <c r="O310" s="135" t="s">
        <v>3</v>
      </c>
      <c r="P310" s="135" t="s">
        <v>3</v>
      </c>
      <c r="Q310" s="135" t="s">
        <v>3</v>
      </c>
      <c r="R310" s="135" t="s">
        <v>3</v>
      </c>
      <c r="S310" s="135" t="s">
        <v>3</v>
      </c>
      <c r="T310" s="135" t="s">
        <v>3</v>
      </c>
      <c r="U310" s="135" t="s">
        <v>3</v>
      </c>
      <c r="V310" s="135" t="s">
        <v>3</v>
      </c>
      <c r="W310" s="135" t="s">
        <v>3</v>
      </c>
      <c r="X310" s="135" t="s">
        <v>3</v>
      </c>
      <c r="Y310" s="135" t="s">
        <v>3</v>
      </c>
      <c r="Z310" s="143"/>
      <c r="AB310" s="206"/>
    </row>
    <row r="311" spans="1:29" s="148" customFormat="1" ht="45" customHeight="1">
      <c r="A311" s="187" t="s">
        <v>290</v>
      </c>
      <c r="B311" s="161" t="s">
        <v>301</v>
      </c>
      <c r="C311" s="157"/>
      <c r="D311" s="157"/>
      <c r="E311" s="135"/>
      <c r="F311" s="135"/>
      <c r="G311" s="157"/>
      <c r="H311" s="144"/>
      <c r="I311" s="144"/>
      <c r="J311" s="144"/>
      <c r="K311" s="135"/>
      <c r="L311" s="135"/>
      <c r="M311" s="135"/>
      <c r="N311" s="135"/>
      <c r="O311" s="135"/>
      <c r="P311" s="135"/>
      <c r="Q311" s="135"/>
      <c r="R311" s="136"/>
      <c r="S311" s="136"/>
      <c r="T311" s="136"/>
      <c r="U311" s="135"/>
      <c r="V311" s="135"/>
      <c r="W311" s="135"/>
      <c r="X311" s="135"/>
      <c r="Y311" s="134">
        <f t="shared" si="25"/>
        <v>0</v>
      </c>
      <c r="Z311" s="143"/>
      <c r="AA311" s="206"/>
    </row>
    <row r="312" spans="1:29" s="148" customFormat="1" ht="15" customHeight="1">
      <c r="A312" s="256"/>
      <c r="B312" s="243" t="s">
        <v>216</v>
      </c>
      <c r="C312" s="243" t="s">
        <v>6</v>
      </c>
      <c r="D312" s="243"/>
      <c r="E312" s="243"/>
      <c r="F312" s="242"/>
      <c r="G312" s="243" t="s">
        <v>34</v>
      </c>
      <c r="H312" s="144"/>
      <c r="I312" s="144"/>
      <c r="J312" s="144"/>
      <c r="K312" s="135" t="s">
        <v>3</v>
      </c>
      <c r="L312" s="135" t="s">
        <v>3</v>
      </c>
      <c r="M312" s="144" t="s">
        <v>3</v>
      </c>
      <c r="N312" s="144" t="s">
        <v>3</v>
      </c>
      <c r="O312" s="144" t="s">
        <v>3</v>
      </c>
      <c r="P312" s="135" t="s">
        <v>3</v>
      </c>
      <c r="Q312" s="135" t="s">
        <v>3</v>
      </c>
      <c r="R312" s="134">
        <f t="shared" ref="R312:X312" si="29">SUM(R313:R314)</f>
        <v>4171.1000000000004</v>
      </c>
      <c r="S312" s="134">
        <f t="shared" si="29"/>
        <v>5796.7</v>
      </c>
      <c r="T312" s="134">
        <f t="shared" si="29"/>
        <v>2583.6</v>
      </c>
      <c r="U312" s="134">
        <f t="shared" si="29"/>
        <v>0</v>
      </c>
      <c r="V312" s="134">
        <f t="shared" si="29"/>
        <v>0</v>
      </c>
      <c r="W312" s="134">
        <f t="shared" si="29"/>
        <v>0</v>
      </c>
      <c r="X312" s="134">
        <f t="shared" si="29"/>
        <v>0</v>
      </c>
      <c r="Y312" s="134">
        <f t="shared" si="25"/>
        <v>12551.4</v>
      </c>
      <c r="Z312" s="142"/>
    </row>
    <row r="313" spans="1:29" s="148" customFormat="1" ht="15" customHeight="1">
      <c r="A313" s="256"/>
      <c r="B313" s="243"/>
      <c r="C313" s="243"/>
      <c r="D313" s="243"/>
      <c r="E313" s="243"/>
      <c r="F313" s="242"/>
      <c r="G313" s="243"/>
      <c r="H313" s="144" t="s">
        <v>319</v>
      </c>
      <c r="I313" s="144" t="s">
        <v>276</v>
      </c>
      <c r="J313" s="144" t="s">
        <v>92</v>
      </c>
      <c r="K313" s="135" t="s">
        <v>3</v>
      </c>
      <c r="L313" s="135" t="s">
        <v>3</v>
      </c>
      <c r="M313" s="144" t="s">
        <v>3</v>
      </c>
      <c r="N313" s="144" t="s">
        <v>3</v>
      </c>
      <c r="O313" s="144" t="s">
        <v>3</v>
      </c>
      <c r="P313" s="135" t="s">
        <v>3</v>
      </c>
      <c r="Q313" s="135" t="s">
        <v>3</v>
      </c>
      <c r="R313" s="134">
        <v>0</v>
      </c>
      <c r="S313" s="138">
        <v>0</v>
      </c>
      <c r="T313" s="135">
        <v>0</v>
      </c>
      <c r="U313" s="136">
        <f t="shared" ref="U313:X314" si="30">SUM(U314:U315)</f>
        <v>0</v>
      </c>
      <c r="V313" s="136">
        <f t="shared" si="30"/>
        <v>0</v>
      </c>
      <c r="W313" s="136">
        <f t="shared" si="30"/>
        <v>0</v>
      </c>
      <c r="X313" s="136">
        <f t="shared" si="30"/>
        <v>0</v>
      </c>
      <c r="Y313" s="134">
        <f t="shared" si="25"/>
        <v>0</v>
      </c>
      <c r="Z313" s="142"/>
    </row>
    <row r="314" spans="1:29" s="148" customFormat="1" ht="33" customHeight="1">
      <c r="A314" s="256"/>
      <c r="B314" s="243"/>
      <c r="C314" s="243"/>
      <c r="D314" s="243"/>
      <c r="E314" s="243"/>
      <c r="F314" s="242"/>
      <c r="G314" s="243"/>
      <c r="H314" s="144" t="s">
        <v>319</v>
      </c>
      <c r="I314" s="144" t="s">
        <v>276</v>
      </c>
      <c r="J314" s="144" t="s">
        <v>80</v>
      </c>
      <c r="K314" s="135"/>
      <c r="L314" s="135"/>
      <c r="M314" s="144"/>
      <c r="N314" s="144"/>
      <c r="O314" s="144"/>
      <c r="P314" s="135"/>
      <c r="Q314" s="135"/>
      <c r="R314" s="134">
        <v>4171.1000000000004</v>
      </c>
      <c r="S314" s="138">
        <v>5796.7</v>
      </c>
      <c r="T314" s="135">
        <v>2583.6</v>
      </c>
      <c r="U314" s="136">
        <f t="shared" si="30"/>
        <v>0</v>
      </c>
      <c r="V314" s="136">
        <f t="shared" si="30"/>
        <v>0</v>
      </c>
      <c r="W314" s="136">
        <f t="shared" si="30"/>
        <v>0</v>
      </c>
      <c r="X314" s="136">
        <f t="shared" si="30"/>
        <v>0</v>
      </c>
      <c r="Y314" s="134">
        <f t="shared" si="25"/>
        <v>12551.4</v>
      </c>
      <c r="Z314" s="142"/>
      <c r="AC314" s="206"/>
    </row>
    <row r="315" spans="1:29" s="148" customFormat="1" ht="27" customHeight="1">
      <c r="A315" s="187"/>
      <c r="B315" s="156" t="s">
        <v>28</v>
      </c>
      <c r="C315" s="157"/>
      <c r="D315" s="157"/>
      <c r="E315" s="135"/>
      <c r="F315" s="135"/>
      <c r="G315" s="157"/>
      <c r="H315" s="144"/>
      <c r="I315" s="144"/>
      <c r="J315" s="144"/>
      <c r="K315" s="135"/>
      <c r="L315" s="135"/>
      <c r="M315" s="135"/>
      <c r="N315" s="135"/>
      <c r="O315" s="135"/>
      <c r="P315" s="135"/>
      <c r="Q315" s="135"/>
      <c r="R315" s="136">
        <f t="shared" ref="R315:X316" si="31">SUM(R316:R317)</f>
        <v>65346.8</v>
      </c>
      <c r="S315" s="136">
        <f t="shared" si="31"/>
        <v>90814.7</v>
      </c>
      <c r="T315" s="136">
        <f t="shared" si="31"/>
        <v>40476.9</v>
      </c>
      <c r="U315" s="136">
        <f t="shared" si="31"/>
        <v>0</v>
      </c>
      <c r="V315" s="136">
        <f t="shared" si="31"/>
        <v>0</v>
      </c>
      <c r="W315" s="136">
        <f t="shared" si="31"/>
        <v>0</v>
      </c>
      <c r="X315" s="136">
        <f t="shared" si="31"/>
        <v>0</v>
      </c>
      <c r="Y315" s="134">
        <f t="shared" si="25"/>
        <v>196638.4</v>
      </c>
      <c r="Z315" s="142"/>
      <c r="AB315" s="206"/>
    </row>
    <row r="316" spans="1:29" s="148" customFormat="1" ht="15" customHeight="1">
      <c r="A316" s="187"/>
      <c r="B316" s="255" t="s">
        <v>8</v>
      </c>
      <c r="C316" s="157" t="s">
        <v>6</v>
      </c>
      <c r="D316" s="157"/>
      <c r="E316" s="135"/>
      <c r="F316" s="135"/>
      <c r="G316" s="243" t="s">
        <v>34</v>
      </c>
      <c r="H316" s="144" t="s">
        <v>319</v>
      </c>
      <c r="I316" s="144" t="s">
        <v>276</v>
      </c>
      <c r="J316" s="144" t="s">
        <v>80</v>
      </c>
      <c r="K316" s="135" t="s">
        <v>3</v>
      </c>
      <c r="L316" s="135" t="s">
        <v>3</v>
      </c>
      <c r="M316" s="135">
        <v>0</v>
      </c>
      <c r="N316" s="136">
        <v>0</v>
      </c>
      <c r="O316" s="136">
        <v>0</v>
      </c>
      <c r="P316" s="136">
        <v>0</v>
      </c>
      <c r="Q316" s="136">
        <v>0</v>
      </c>
      <c r="R316" s="136">
        <v>65346.8</v>
      </c>
      <c r="S316" s="134">
        <v>90814.7</v>
      </c>
      <c r="T316" s="134">
        <v>40476.9</v>
      </c>
      <c r="U316" s="136">
        <f t="shared" si="31"/>
        <v>0</v>
      </c>
      <c r="V316" s="136">
        <f t="shared" si="31"/>
        <v>0</v>
      </c>
      <c r="W316" s="136">
        <f t="shared" si="31"/>
        <v>0</v>
      </c>
      <c r="X316" s="136">
        <f t="shared" si="31"/>
        <v>0</v>
      </c>
      <c r="Y316" s="134">
        <f t="shared" si="25"/>
        <v>196638.4</v>
      </c>
      <c r="Z316" s="142"/>
    </row>
    <row r="317" spans="1:29" s="148" customFormat="1" ht="45" customHeight="1">
      <c r="A317" s="187"/>
      <c r="B317" s="255"/>
      <c r="C317" s="157"/>
      <c r="D317" s="157"/>
      <c r="E317" s="135"/>
      <c r="F317" s="135"/>
      <c r="G317" s="243"/>
      <c r="H317" s="144" t="s">
        <v>319</v>
      </c>
      <c r="I317" s="144" t="s">
        <v>276</v>
      </c>
      <c r="J317" s="144" t="s">
        <v>92</v>
      </c>
      <c r="K317" s="135"/>
      <c r="L317" s="135"/>
      <c r="M317" s="135"/>
      <c r="N317" s="136"/>
      <c r="O317" s="136"/>
      <c r="P317" s="136"/>
      <c r="Q317" s="136"/>
      <c r="R317" s="136">
        <v>0</v>
      </c>
      <c r="S317" s="134">
        <v>0</v>
      </c>
      <c r="T317" s="134">
        <v>0</v>
      </c>
      <c r="U317" s="134">
        <v>0</v>
      </c>
      <c r="V317" s="134">
        <v>0</v>
      </c>
      <c r="W317" s="134">
        <v>0</v>
      </c>
      <c r="X317" s="134">
        <v>0</v>
      </c>
      <c r="Y317" s="134">
        <f t="shared" si="25"/>
        <v>0</v>
      </c>
      <c r="Z317" s="142"/>
    </row>
    <row r="318" spans="1:29" s="148" customFormat="1" ht="15" customHeight="1">
      <c r="A318" s="187"/>
      <c r="B318" s="161" t="s">
        <v>9</v>
      </c>
      <c r="C318" s="157" t="s">
        <v>6</v>
      </c>
      <c r="D318" s="157"/>
      <c r="E318" s="135"/>
      <c r="F318" s="135"/>
      <c r="G318" s="157"/>
      <c r="H318" s="144"/>
      <c r="I318" s="144"/>
      <c r="J318" s="144"/>
      <c r="K318" s="135"/>
      <c r="L318" s="135"/>
      <c r="M318" s="135"/>
      <c r="N318" s="135"/>
      <c r="O318" s="135"/>
      <c r="P318" s="135"/>
      <c r="Q318" s="135"/>
      <c r="R318" s="135"/>
      <c r="S318" s="135"/>
      <c r="T318" s="136"/>
      <c r="U318" s="135"/>
      <c r="V318" s="135"/>
      <c r="W318" s="135"/>
      <c r="X318" s="135"/>
      <c r="Y318" s="134">
        <f t="shared" si="25"/>
        <v>0</v>
      </c>
      <c r="Z318" s="142"/>
    </row>
    <row r="319" spans="1:29" s="148" customFormat="1" ht="15" customHeight="1">
      <c r="A319" s="187"/>
      <c r="B319" s="161" t="s">
        <v>10</v>
      </c>
      <c r="C319" s="157" t="s">
        <v>6</v>
      </c>
      <c r="D319" s="157"/>
      <c r="E319" s="135"/>
      <c r="F319" s="135"/>
      <c r="G319" s="157"/>
      <c r="H319" s="144"/>
      <c r="I319" s="144"/>
      <c r="J319" s="144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4">
        <f t="shared" si="25"/>
        <v>0</v>
      </c>
      <c r="Z319" s="142"/>
    </row>
    <row r="320" spans="1:29" s="148" customFormat="1" ht="60.95" customHeight="1">
      <c r="A320" s="187"/>
      <c r="B320" s="167" t="s">
        <v>364</v>
      </c>
      <c r="C320" s="157" t="s">
        <v>53</v>
      </c>
      <c r="D320" s="157" t="s">
        <v>3</v>
      </c>
      <c r="E320" s="157" t="s">
        <v>39</v>
      </c>
      <c r="F320" s="135" t="s">
        <v>430</v>
      </c>
      <c r="G320" s="157"/>
      <c r="H320" s="144" t="s">
        <v>3</v>
      </c>
      <c r="I320" s="144" t="s">
        <v>3</v>
      </c>
      <c r="J320" s="144" t="s">
        <v>3</v>
      </c>
      <c r="K320" s="135" t="s">
        <v>3</v>
      </c>
      <c r="L320" s="135" t="s">
        <v>3</v>
      </c>
      <c r="M320" s="135" t="s">
        <v>3</v>
      </c>
      <c r="N320" s="135" t="s">
        <v>3</v>
      </c>
      <c r="O320" s="135" t="s">
        <v>3</v>
      </c>
      <c r="P320" s="135" t="s">
        <v>3</v>
      </c>
      <c r="Q320" s="135" t="s">
        <v>3</v>
      </c>
      <c r="R320" s="135">
        <v>12</v>
      </c>
      <c r="S320" s="135">
        <v>13</v>
      </c>
      <c r="T320" s="135">
        <v>7</v>
      </c>
      <c r="U320" s="135" t="s">
        <v>3</v>
      </c>
      <c r="V320" s="135" t="s">
        <v>3</v>
      </c>
      <c r="W320" s="135" t="s">
        <v>3</v>
      </c>
      <c r="X320" s="135" t="s">
        <v>3</v>
      </c>
      <c r="Y320" s="135" t="s">
        <v>3</v>
      </c>
      <c r="Z320" s="143"/>
    </row>
    <row r="321" spans="1:27" s="148" customFormat="1" ht="48.6" customHeight="1">
      <c r="A321" s="187" t="s">
        <v>291</v>
      </c>
      <c r="B321" s="161" t="s">
        <v>292</v>
      </c>
      <c r="C321" s="157"/>
      <c r="D321" s="157"/>
      <c r="E321" s="135"/>
      <c r="F321" s="135"/>
      <c r="G321" s="157"/>
      <c r="H321" s="144"/>
      <c r="I321" s="144"/>
      <c r="J321" s="144"/>
      <c r="K321" s="135"/>
      <c r="L321" s="135"/>
      <c r="M321" s="135"/>
      <c r="N321" s="135"/>
      <c r="O321" s="135"/>
      <c r="P321" s="135"/>
      <c r="Q321" s="135"/>
      <c r="R321" s="136"/>
      <c r="S321" s="136"/>
      <c r="T321" s="136"/>
      <c r="U321" s="135"/>
      <c r="V321" s="135"/>
      <c r="W321" s="135"/>
      <c r="X321" s="135"/>
      <c r="Y321" s="134"/>
      <c r="Z321" s="143"/>
      <c r="AA321" s="206"/>
    </row>
    <row r="322" spans="1:27" s="148" customFormat="1" ht="15" customHeight="1">
      <c r="A322" s="187"/>
      <c r="B322" s="166" t="s">
        <v>216</v>
      </c>
      <c r="C322" s="157" t="s">
        <v>6</v>
      </c>
      <c r="D322" s="157"/>
      <c r="E322" s="135"/>
      <c r="F322" s="135"/>
      <c r="G322" s="157"/>
      <c r="H322" s="144"/>
      <c r="I322" s="144"/>
      <c r="J322" s="144"/>
      <c r="K322" s="135" t="s">
        <v>3</v>
      </c>
      <c r="L322" s="135" t="s">
        <v>3</v>
      </c>
      <c r="M322" s="144" t="s">
        <v>3</v>
      </c>
      <c r="N322" s="144" t="s">
        <v>3</v>
      </c>
      <c r="O322" s="144" t="s">
        <v>3</v>
      </c>
      <c r="P322" s="135" t="s">
        <v>3</v>
      </c>
      <c r="Q322" s="135" t="s">
        <v>3</v>
      </c>
      <c r="R322" s="134">
        <f>SUM(R323:R324)</f>
        <v>1488.4</v>
      </c>
      <c r="S322" s="134">
        <f>SUM(S323:S324)</f>
        <v>470.9</v>
      </c>
      <c r="T322" s="134">
        <f>SUM(T323:T324)</f>
        <v>0</v>
      </c>
      <c r="U322" s="134">
        <f>U323</f>
        <v>0</v>
      </c>
      <c r="V322" s="134">
        <f>V323</f>
        <v>0</v>
      </c>
      <c r="W322" s="134">
        <f>W323</f>
        <v>0</v>
      </c>
      <c r="X322" s="134">
        <f>X323</f>
        <v>0</v>
      </c>
      <c r="Y322" s="134">
        <f t="shared" si="25"/>
        <v>1959.3000000000002</v>
      </c>
      <c r="Z322" s="142"/>
    </row>
    <row r="323" spans="1:27" s="148" customFormat="1" ht="45.75" customHeight="1">
      <c r="A323" s="187"/>
      <c r="B323" s="166"/>
      <c r="C323" s="157"/>
      <c r="D323" s="157"/>
      <c r="E323" s="135"/>
      <c r="F323" s="135"/>
      <c r="G323" s="243" t="s">
        <v>34</v>
      </c>
      <c r="H323" s="144" t="s">
        <v>319</v>
      </c>
      <c r="I323" s="144" t="s">
        <v>276</v>
      </c>
      <c r="J323" s="144" t="s">
        <v>80</v>
      </c>
      <c r="K323" s="135" t="s">
        <v>3</v>
      </c>
      <c r="L323" s="135" t="s">
        <v>3</v>
      </c>
      <c r="M323" s="144" t="s">
        <v>3</v>
      </c>
      <c r="N323" s="144" t="s">
        <v>3</v>
      </c>
      <c r="O323" s="144" t="s">
        <v>3</v>
      </c>
      <c r="P323" s="135" t="s">
        <v>3</v>
      </c>
      <c r="Q323" s="135" t="s">
        <v>3</v>
      </c>
      <c r="R323" s="134">
        <v>1488.4</v>
      </c>
      <c r="S323" s="135">
        <v>470.9</v>
      </c>
      <c r="T323" s="135">
        <v>0</v>
      </c>
      <c r="U323" s="135">
        <v>0</v>
      </c>
      <c r="V323" s="135">
        <v>0</v>
      </c>
      <c r="W323" s="135">
        <v>0</v>
      </c>
      <c r="X323" s="135">
        <v>0</v>
      </c>
      <c r="Y323" s="134">
        <f t="shared" si="25"/>
        <v>1959.3000000000002</v>
      </c>
      <c r="Z323" s="142"/>
    </row>
    <row r="324" spans="1:27" s="148" customFormat="1" ht="15" customHeight="1">
      <c r="A324" s="187"/>
      <c r="B324" s="166"/>
      <c r="C324" s="157"/>
      <c r="D324" s="157"/>
      <c r="E324" s="135"/>
      <c r="F324" s="135"/>
      <c r="G324" s="243"/>
      <c r="H324" s="144" t="s">
        <v>319</v>
      </c>
      <c r="I324" s="144" t="s">
        <v>276</v>
      </c>
      <c r="J324" s="144" t="s">
        <v>92</v>
      </c>
      <c r="K324" s="135"/>
      <c r="L324" s="135"/>
      <c r="M324" s="135"/>
      <c r="N324" s="135"/>
      <c r="O324" s="135"/>
      <c r="P324" s="135"/>
      <c r="Q324" s="135"/>
      <c r="R324" s="135">
        <v>0</v>
      </c>
      <c r="S324" s="135">
        <v>0</v>
      </c>
      <c r="T324" s="135">
        <v>0</v>
      </c>
      <c r="U324" s="135">
        <v>0</v>
      </c>
      <c r="V324" s="135"/>
      <c r="W324" s="135"/>
      <c r="X324" s="135"/>
      <c r="Y324" s="134">
        <f t="shared" si="25"/>
        <v>0</v>
      </c>
      <c r="Z324" s="142"/>
    </row>
    <row r="325" spans="1:27" s="148" customFormat="1" ht="16.5" customHeight="1">
      <c r="A325" s="187"/>
      <c r="B325" s="156" t="s">
        <v>28</v>
      </c>
      <c r="C325" s="157"/>
      <c r="D325" s="157"/>
      <c r="E325" s="135"/>
      <c r="F325" s="135"/>
      <c r="G325" s="157"/>
      <c r="H325" s="144"/>
      <c r="I325" s="144"/>
      <c r="J325" s="144"/>
      <c r="K325" s="135"/>
      <c r="L325" s="135"/>
      <c r="M325" s="135"/>
      <c r="N325" s="135"/>
      <c r="O325" s="135"/>
      <c r="P325" s="135"/>
      <c r="Q325" s="135"/>
      <c r="R325" s="134">
        <f>SUM(R326:R329)</f>
        <v>23318.799999999999</v>
      </c>
      <c r="S325" s="134">
        <f>SUM(S326:S329)</f>
        <v>23075.4</v>
      </c>
      <c r="T325" s="136">
        <f>SUM(T326:T329)</f>
        <v>0</v>
      </c>
      <c r="U325" s="134">
        <f>U326</f>
        <v>0</v>
      </c>
      <c r="V325" s="136">
        <f>V326</f>
        <v>0</v>
      </c>
      <c r="W325" s="136">
        <f>W326</f>
        <v>0</v>
      </c>
      <c r="X325" s="136">
        <f>X326</f>
        <v>0</v>
      </c>
      <c r="Y325" s="134">
        <f t="shared" si="25"/>
        <v>46394.2</v>
      </c>
      <c r="Z325" s="142"/>
    </row>
    <row r="326" spans="1:27" s="148" customFormat="1" ht="15" customHeight="1">
      <c r="A326" s="187"/>
      <c r="B326" s="247" t="s">
        <v>8</v>
      </c>
      <c r="C326" s="157" t="s">
        <v>6</v>
      </c>
      <c r="D326" s="157"/>
      <c r="E326" s="135"/>
      <c r="F326" s="135"/>
      <c r="G326" s="243" t="s">
        <v>34</v>
      </c>
      <c r="H326" s="144" t="s">
        <v>319</v>
      </c>
      <c r="I326" s="144" t="s">
        <v>276</v>
      </c>
      <c r="J326" s="144" t="s">
        <v>80</v>
      </c>
      <c r="K326" s="135" t="s">
        <v>3</v>
      </c>
      <c r="L326" s="135" t="s">
        <v>3</v>
      </c>
      <c r="M326" s="135">
        <v>0</v>
      </c>
      <c r="N326" s="136">
        <v>0</v>
      </c>
      <c r="O326" s="136">
        <v>0</v>
      </c>
      <c r="P326" s="136">
        <v>0</v>
      </c>
      <c r="Q326" s="136">
        <v>0</v>
      </c>
      <c r="R326" s="136">
        <v>23318.799999999999</v>
      </c>
      <c r="S326" s="134">
        <v>23075.4</v>
      </c>
      <c r="T326" s="134">
        <v>0</v>
      </c>
      <c r="U326" s="134">
        <v>0</v>
      </c>
      <c r="V326" s="134">
        <v>0</v>
      </c>
      <c r="W326" s="134">
        <v>0</v>
      </c>
      <c r="X326" s="134">
        <v>0</v>
      </c>
      <c r="Y326" s="134">
        <f t="shared" si="25"/>
        <v>46394.2</v>
      </c>
      <c r="Z326" s="142"/>
    </row>
    <row r="327" spans="1:27" s="148" customFormat="1" ht="46.5" customHeight="1">
      <c r="A327" s="187"/>
      <c r="B327" s="247"/>
      <c r="C327" s="157" t="s">
        <v>6</v>
      </c>
      <c r="D327" s="157"/>
      <c r="E327" s="135"/>
      <c r="F327" s="135"/>
      <c r="G327" s="243"/>
      <c r="H327" s="144" t="s">
        <v>319</v>
      </c>
      <c r="I327" s="144" t="s">
        <v>276</v>
      </c>
      <c r="J327" s="144" t="s">
        <v>92</v>
      </c>
      <c r="K327" s="135"/>
      <c r="L327" s="135"/>
      <c r="M327" s="135"/>
      <c r="N327" s="136"/>
      <c r="O327" s="136"/>
      <c r="P327" s="136"/>
      <c r="Q327" s="136"/>
      <c r="R327" s="136">
        <v>0</v>
      </c>
      <c r="S327" s="134">
        <v>0</v>
      </c>
      <c r="T327" s="134">
        <v>0</v>
      </c>
      <c r="U327" s="134">
        <v>0</v>
      </c>
      <c r="V327" s="134">
        <v>0</v>
      </c>
      <c r="W327" s="134">
        <v>0</v>
      </c>
      <c r="X327" s="134">
        <v>0</v>
      </c>
      <c r="Y327" s="134">
        <f t="shared" si="25"/>
        <v>0</v>
      </c>
      <c r="Z327" s="142"/>
    </row>
    <row r="328" spans="1:27" s="148" customFormat="1" ht="15" customHeight="1">
      <c r="A328" s="187"/>
      <c r="B328" s="161" t="s">
        <v>9</v>
      </c>
      <c r="C328" s="157" t="s">
        <v>6</v>
      </c>
      <c r="D328" s="157"/>
      <c r="E328" s="135"/>
      <c r="F328" s="135"/>
      <c r="G328" s="157"/>
      <c r="H328" s="144"/>
      <c r="I328" s="144"/>
      <c r="J328" s="144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4">
        <f t="shared" si="25"/>
        <v>0</v>
      </c>
      <c r="Z328" s="142"/>
    </row>
    <row r="329" spans="1:27" s="148" customFormat="1" ht="15" customHeight="1">
      <c r="A329" s="187"/>
      <c r="B329" s="161" t="s">
        <v>10</v>
      </c>
      <c r="C329" s="157" t="s">
        <v>6</v>
      </c>
      <c r="D329" s="157"/>
      <c r="E329" s="135"/>
      <c r="F329" s="135"/>
      <c r="G329" s="157"/>
      <c r="H329" s="144"/>
      <c r="I329" s="144"/>
      <c r="J329" s="144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4">
        <f t="shared" si="25"/>
        <v>0</v>
      </c>
      <c r="Z329" s="142"/>
    </row>
    <row r="330" spans="1:27" s="148" customFormat="1" ht="60.6" customHeight="1">
      <c r="A330" s="187"/>
      <c r="B330" s="161" t="s">
        <v>365</v>
      </c>
      <c r="C330" s="157" t="s">
        <v>53</v>
      </c>
      <c r="D330" s="157"/>
      <c r="E330" s="157" t="s">
        <v>39</v>
      </c>
      <c r="F330" s="135" t="s">
        <v>430</v>
      </c>
      <c r="G330" s="157"/>
      <c r="H330" s="135" t="s">
        <v>3</v>
      </c>
      <c r="I330" s="135" t="s">
        <v>3</v>
      </c>
      <c r="J330" s="135" t="s">
        <v>3</v>
      </c>
      <c r="K330" s="135" t="s">
        <v>3</v>
      </c>
      <c r="L330" s="135" t="s">
        <v>3</v>
      </c>
      <c r="M330" s="144" t="s">
        <v>3</v>
      </c>
      <c r="N330" s="144" t="s">
        <v>3</v>
      </c>
      <c r="O330" s="144" t="s">
        <v>3</v>
      </c>
      <c r="P330" s="135" t="s">
        <v>3</v>
      </c>
      <c r="Q330" s="135" t="s">
        <v>3</v>
      </c>
      <c r="R330" s="135">
        <v>5</v>
      </c>
      <c r="S330" s="135">
        <v>5</v>
      </c>
      <c r="T330" s="135" t="s">
        <v>3</v>
      </c>
      <c r="U330" s="135" t="s">
        <v>3</v>
      </c>
      <c r="V330" s="135" t="s">
        <v>3</v>
      </c>
      <c r="W330" s="135" t="s">
        <v>3</v>
      </c>
      <c r="X330" s="135" t="s">
        <v>3</v>
      </c>
      <c r="Y330" s="135" t="s">
        <v>3</v>
      </c>
      <c r="Z330" s="143"/>
    </row>
    <row r="331" spans="1:27" s="148" customFormat="1" ht="30" customHeight="1">
      <c r="A331" s="187" t="s">
        <v>293</v>
      </c>
      <c r="B331" s="161" t="s">
        <v>294</v>
      </c>
      <c r="C331" s="157"/>
      <c r="D331" s="157"/>
      <c r="E331" s="135"/>
      <c r="F331" s="135"/>
      <c r="G331" s="157"/>
      <c r="H331" s="144"/>
      <c r="I331" s="144"/>
      <c r="J331" s="144"/>
      <c r="K331" s="135"/>
      <c r="L331" s="135"/>
      <c r="M331" s="135"/>
      <c r="N331" s="135"/>
      <c r="O331" s="135"/>
      <c r="P331" s="135"/>
      <c r="Q331" s="135"/>
      <c r="R331" s="136"/>
      <c r="S331" s="136"/>
      <c r="T331" s="136"/>
      <c r="U331" s="135"/>
      <c r="V331" s="135"/>
      <c r="W331" s="135"/>
      <c r="X331" s="135"/>
      <c r="Y331" s="134"/>
      <c r="Z331" s="143"/>
      <c r="AA331" s="206"/>
    </row>
    <row r="332" spans="1:27" s="148" customFormat="1" ht="15" customHeight="1">
      <c r="A332" s="187"/>
      <c r="B332" s="166" t="s">
        <v>216</v>
      </c>
      <c r="C332" s="157" t="s">
        <v>6</v>
      </c>
      <c r="D332" s="157"/>
      <c r="E332" s="135"/>
      <c r="F332" s="135"/>
      <c r="G332" s="157"/>
      <c r="H332" s="135" t="s">
        <v>3</v>
      </c>
      <c r="I332" s="135" t="s">
        <v>3</v>
      </c>
      <c r="J332" s="135" t="s">
        <v>3</v>
      </c>
      <c r="K332" s="135" t="s">
        <v>3</v>
      </c>
      <c r="L332" s="135" t="s">
        <v>3</v>
      </c>
      <c r="M332" s="144" t="s">
        <v>3</v>
      </c>
      <c r="N332" s="144" t="s">
        <v>3</v>
      </c>
      <c r="O332" s="144" t="s">
        <v>3</v>
      </c>
      <c r="P332" s="135" t="s">
        <v>3</v>
      </c>
      <c r="Q332" s="135" t="s">
        <v>3</v>
      </c>
      <c r="R332" s="134">
        <f>R333</f>
        <v>50</v>
      </c>
      <c r="S332" s="134">
        <f>S333</f>
        <v>0</v>
      </c>
      <c r="T332" s="134">
        <f>T333+T334</f>
        <v>0</v>
      </c>
      <c r="U332" s="134">
        <f>U333+U334</f>
        <v>0</v>
      </c>
      <c r="V332" s="134">
        <f>V333+V334</f>
        <v>0</v>
      </c>
      <c r="W332" s="134">
        <f>W333+W334</f>
        <v>0</v>
      </c>
      <c r="X332" s="134">
        <f>X333+X334</f>
        <v>0</v>
      </c>
      <c r="Y332" s="134">
        <f t="shared" si="25"/>
        <v>50</v>
      </c>
      <c r="Z332" s="142"/>
    </row>
    <row r="333" spans="1:27" s="148" customFormat="1" ht="48.75" customHeight="1">
      <c r="A333" s="187"/>
      <c r="B333" s="166"/>
      <c r="C333" s="157"/>
      <c r="D333" s="157"/>
      <c r="E333" s="135"/>
      <c r="F333" s="135"/>
      <c r="G333" s="243" t="s">
        <v>34</v>
      </c>
      <c r="H333" s="144" t="s">
        <v>319</v>
      </c>
      <c r="I333" s="144" t="s">
        <v>282</v>
      </c>
      <c r="J333" s="144" t="s">
        <v>77</v>
      </c>
      <c r="K333" s="135" t="s">
        <v>3</v>
      </c>
      <c r="L333" s="135" t="s">
        <v>3</v>
      </c>
      <c r="M333" s="144" t="s">
        <v>3</v>
      </c>
      <c r="N333" s="144" t="s">
        <v>3</v>
      </c>
      <c r="O333" s="144" t="s">
        <v>3</v>
      </c>
      <c r="P333" s="135" t="s">
        <v>3</v>
      </c>
      <c r="Q333" s="135" t="s">
        <v>3</v>
      </c>
      <c r="R333" s="134">
        <v>50</v>
      </c>
      <c r="S333" s="134">
        <v>0</v>
      </c>
      <c r="T333" s="134">
        <v>0</v>
      </c>
      <c r="U333" s="134">
        <v>0</v>
      </c>
      <c r="V333" s="134">
        <v>0</v>
      </c>
      <c r="W333" s="134">
        <v>0</v>
      </c>
      <c r="X333" s="134">
        <v>0</v>
      </c>
      <c r="Y333" s="134">
        <f t="shared" si="25"/>
        <v>50</v>
      </c>
      <c r="Z333" s="142"/>
    </row>
    <row r="334" spans="1:27" s="148" customFormat="1" ht="15" customHeight="1">
      <c r="A334" s="187"/>
      <c r="B334" s="166"/>
      <c r="C334" s="157"/>
      <c r="D334" s="157"/>
      <c r="E334" s="135"/>
      <c r="F334" s="135"/>
      <c r="G334" s="243"/>
      <c r="H334" s="144" t="s">
        <v>319</v>
      </c>
      <c r="I334" s="144" t="s">
        <v>344</v>
      </c>
      <c r="J334" s="144" t="s">
        <v>92</v>
      </c>
      <c r="K334" s="135" t="s">
        <v>3</v>
      </c>
      <c r="L334" s="135" t="s">
        <v>3</v>
      </c>
      <c r="M334" s="144" t="s">
        <v>3</v>
      </c>
      <c r="N334" s="144" t="s">
        <v>3</v>
      </c>
      <c r="O334" s="144" t="s">
        <v>3</v>
      </c>
      <c r="P334" s="135" t="s">
        <v>3</v>
      </c>
      <c r="Q334" s="135" t="s">
        <v>3</v>
      </c>
      <c r="R334" s="135"/>
      <c r="S334" s="135"/>
      <c r="T334" s="134">
        <v>0</v>
      </c>
      <c r="U334" s="134">
        <v>0</v>
      </c>
      <c r="V334" s="134">
        <v>0</v>
      </c>
      <c r="W334" s="134">
        <v>0</v>
      </c>
      <c r="X334" s="134">
        <v>0</v>
      </c>
      <c r="Y334" s="134">
        <f t="shared" si="25"/>
        <v>0</v>
      </c>
      <c r="Z334" s="142"/>
    </row>
    <row r="335" spans="1:27" s="148" customFormat="1" ht="26.25" customHeight="1">
      <c r="A335" s="187"/>
      <c r="B335" s="156" t="s">
        <v>28</v>
      </c>
      <c r="C335" s="157"/>
      <c r="D335" s="157"/>
      <c r="E335" s="135"/>
      <c r="F335" s="135"/>
      <c r="G335" s="157"/>
      <c r="H335" s="144"/>
      <c r="I335" s="144"/>
      <c r="J335" s="144"/>
      <c r="K335" s="135"/>
      <c r="L335" s="135"/>
      <c r="M335" s="135"/>
      <c r="N335" s="135"/>
      <c r="O335" s="135"/>
      <c r="P335" s="135"/>
      <c r="Q335" s="135"/>
      <c r="R335" s="136">
        <f>R336</f>
        <v>0</v>
      </c>
      <c r="S335" s="136">
        <f>S336+S337</f>
        <v>10000</v>
      </c>
      <c r="T335" s="136">
        <f>T336+T337+T338</f>
        <v>35000</v>
      </c>
      <c r="U335" s="136">
        <f>U336+U337+U338</f>
        <v>15000</v>
      </c>
      <c r="V335" s="136">
        <f>V336+V337+V338</f>
        <v>5000</v>
      </c>
      <c r="W335" s="136">
        <f>W336+W337+W338</f>
        <v>0</v>
      </c>
      <c r="X335" s="136">
        <f>X336+X337+X338</f>
        <v>0</v>
      </c>
      <c r="Y335" s="134">
        <f t="shared" si="25"/>
        <v>65000</v>
      </c>
      <c r="Z335" s="142"/>
    </row>
    <row r="336" spans="1:27" s="148" customFormat="1" ht="15" customHeight="1">
      <c r="A336" s="187"/>
      <c r="B336" s="247" t="s">
        <v>8</v>
      </c>
      <c r="C336" s="243" t="s">
        <v>6</v>
      </c>
      <c r="D336" s="243"/>
      <c r="E336" s="241"/>
      <c r="F336" s="241"/>
      <c r="G336" s="243" t="s">
        <v>34</v>
      </c>
      <c r="H336" s="144" t="s">
        <v>319</v>
      </c>
      <c r="I336" s="144" t="s">
        <v>344</v>
      </c>
      <c r="J336" s="144" t="s">
        <v>92</v>
      </c>
      <c r="K336" s="135" t="s">
        <v>3</v>
      </c>
      <c r="L336" s="135" t="s">
        <v>3</v>
      </c>
      <c r="M336" s="135">
        <v>0</v>
      </c>
      <c r="N336" s="136">
        <v>0</v>
      </c>
      <c r="O336" s="136">
        <v>0</v>
      </c>
      <c r="P336" s="136">
        <v>0</v>
      </c>
      <c r="Q336" s="136">
        <v>0</v>
      </c>
      <c r="R336" s="136">
        <v>0</v>
      </c>
      <c r="S336" s="134">
        <v>0</v>
      </c>
      <c r="T336" s="134">
        <v>0</v>
      </c>
      <c r="U336" s="134">
        <v>0</v>
      </c>
      <c r="V336" s="134">
        <v>0</v>
      </c>
      <c r="W336" s="134">
        <v>0</v>
      </c>
      <c r="X336" s="134">
        <v>0</v>
      </c>
      <c r="Y336" s="134">
        <f t="shared" si="25"/>
        <v>0</v>
      </c>
      <c r="Z336" s="142"/>
    </row>
    <row r="337" spans="1:26" s="148" customFormat="1" ht="18.600000000000001" customHeight="1">
      <c r="A337" s="187"/>
      <c r="B337" s="247"/>
      <c r="C337" s="243"/>
      <c r="D337" s="243"/>
      <c r="E337" s="241"/>
      <c r="F337" s="241"/>
      <c r="G337" s="243"/>
      <c r="H337" s="144" t="s">
        <v>319</v>
      </c>
      <c r="I337" s="144" t="s">
        <v>344</v>
      </c>
      <c r="J337" s="144" t="s">
        <v>207</v>
      </c>
      <c r="K337" s="135" t="s">
        <v>3</v>
      </c>
      <c r="L337" s="135" t="s">
        <v>3</v>
      </c>
      <c r="M337" s="135">
        <v>0</v>
      </c>
      <c r="N337" s="136">
        <v>0</v>
      </c>
      <c r="O337" s="136">
        <v>0</v>
      </c>
      <c r="P337" s="136">
        <v>0</v>
      </c>
      <c r="Q337" s="136">
        <v>0</v>
      </c>
      <c r="R337" s="136">
        <v>0</v>
      </c>
      <c r="S337" s="134">
        <v>10000</v>
      </c>
      <c r="T337" s="134">
        <v>20000</v>
      </c>
      <c r="U337" s="134">
        <v>15000</v>
      </c>
      <c r="V337" s="134">
        <v>5000</v>
      </c>
      <c r="W337" s="134">
        <v>0</v>
      </c>
      <c r="X337" s="134">
        <v>0</v>
      </c>
      <c r="Y337" s="134">
        <f t="shared" si="25"/>
        <v>50000</v>
      </c>
      <c r="Z337" s="142"/>
    </row>
    <row r="338" spans="1:26" s="148" customFormat="1" ht="26.45" customHeight="1">
      <c r="A338" s="187"/>
      <c r="B338" s="247"/>
      <c r="C338" s="243"/>
      <c r="D338" s="243"/>
      <c r="E338" s="241"/>
      <c r="F338" s="241"/>
      <c r="G338" s="243"/>
      <c r="H338" s="144" t="s">
        <v>319</v>
      </c>
      <c r="I338" s="144" t="s">
        <v>380</v>
      </c>
      <c r="J338" s="144" t="s">
        <v>207</v>
      </c>
      <c r="K338" s="135"/>
      <c r="L338" s="135"/>
      <c r="M338" s="135"/>
      <c r="N338" s="136"/>
      <c r="O338" s="136"/>
      <c r="P338" s="136"/>
      <c r="Q338" s="136"/>
      <c r="R338" s="136"/>
      <c r="S338" s="134"/>
      <c r="T338" s="134">
        <v>15000</v>
      </c>
      <c r="U338" s="134">
        <v>0</v>
      </c>
      <c r="V338" s="134">
        <v>0</v>
      </c>
      <c r="W338" s="134">
        <v>0</v>
      </c>
      <c r="X338" s="134">
        <v>0</v>
      </c>
      <c r="Y338" s="134">
        <f t="shared" si="25"/>
        <v>15000</v>
      </c>
      <c r="Z338" s="142"/>
    </row>
    <row r="339" spans="1:26" s="148" customFormat="1" ht="15" customHeight="1">
      <c r="A339" s="187"/>
      <c r="B339" s="161" t="s">
        <v>9</v>
      </c>
      <c r="C339" s="157" t="s">
        <v>6</v>
      </c>
      <c r="D339" s="157"/>
      <c r="E339" s="135"/>
      <c r="F339" s="135"/>
      <c r="G339" s="157"/>
      <c r="H339" s="144"/>
      <c r="I339" s="144"/>
      <c r="J339" s="144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4">
        <f t="shared" si="25"/>
        <v>0</v>
      </c>
      <c r="Z339" s="142"/>
    </row>
    <row r="340" spans="1:26" s="148" customFormat="1" ht="15" customHeight="1">
      <c r="A340" s="187"/>
      <c r="B340" s="161" t="s">
        <v>10</v>
      </c>
      <c r="C340" s="157" t="s">
        <v>6</v>
      </c>
      <c r="D340" s="157"/>
      <c r="E340" s="135"/>
      <c r="F340" s="135"/>
      <c r="G340" s="157"/>
      <c r="H340" s="144"/>
      <c r="I340" s="144"/>
      <c r="J340" s="144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4">
        <f t="shared" si="25"/>
        <v>0</v>
      </c>
      <c r="Z340" s="142"/>
    </row>
    <row r="341" spans="1:26" s="148" customFormat="1" ht="32.450000000000003" customHeight="1">
      <c r="A341" s="187"/>
      <c r="B341" s="166" t="s">
        <v>443</v>
      </c>
      <c r="C341" s="157" t="s">
        <v>53</v>
      </c>
      <c r="D341" s="157" t="s">
        <v>3</v>
      </c>
      <c r="E341" s="157" t="s">
        <v>39</v>
      </c>
      <c r="F341" s="135" t="s">
        <v>430</v>
      </c>
      <c r="G341" s="157"/>
      <c r="H341" s="144" t="s">
        <v>3</v>
      </c>
      <c r="I341" s="144" t="s">
        <v>3</v>
      </c>
      <c r="J341" s="144" t="s">
        <v>3</v>
      </c>
      <c r="K341" s="135" t="s">
        <v>3</v>
      </c>
      <c r="L341" s="135" t="s">
        <v>3</v>
      </c>
      <c r="M341" s="135" t="s">
        <v>3</v>
      </c>
      <c r="N341" s="135" t="s">
        <v>3</v>
      </c>
      <c r="O341" s="135" t="s">
        <v>3</v>
      </c>
      <c r="P341" s="135" t="s">
        <v>3</v>
      </c>
      <c r="Q341" s="135" t="s">
        <v>3</v>
      </c>
      <c r="R341" s="135" t="s">
        <v>3</v>
      </c>
      <c r="S341" s="135">
        <v>2</v>
      </c>
      <c r="T341" s="135">
        <v>5</v>
      </c>
      <c r="U341" s="135">
        <v>2</v>
      </c>
      <c r="V341" s="135">
        <v>1</v>
      </c>
      <c r="W341" s="135">
        <v>0</v>
      </c>
      <c r="X341" s="135">
        <v>0</v>
      </c>
      <c r="Y341" s="144" t="s">
        <v>3</v>
      </c>
      <c r="Z341" s="143"/>
    </row>
    <row r="342" spans="1:26" s="148" customFormat="1" ht="59.45" customHeight="1">
      <c r="A342" s="187" t="s">
        <v>327</v>
      </c>
      <c r="B342" s="161" t="s">
        <v>420</v>
      </c>
      <c r="C342" s="157"/>
      <c r="D342" s="157"/>
      <c r="E342" s="135"/>
      <c r="F342" s="135"/>
      <c r="G342" s="157"/>
      <c r="H342" s="144"/>
      <c r="I342" s="144"/>
      <c r="J342" s="144"/>
      <c r="K342" s="135"/>
      <c r="L342" s="135"/>
      <c r="M342" s="135"/>
      <c r="N342" s="135"/>
      <c r="O342" s="135"/>
      <c r="P342" s="135"/>
      <c r="Q342" s="135"/>
      <c r="R342" s="136"/>
      <c r="S342" s="136"/>
      <c r="T342" s="136"/>
      <c r="U342" s="135"/>
      <c r="V342" s="135"/>
      <c r="W342" s="135"/>
      <c r="X342" s="135"/>
      <c r="Y342" s="134"/>
      <c r="Z342" s="143"/>
    </row>
    <row r="343" spans="1:26" s="148" customFormat="1" ht="15" customHeight="1">
      <c r="A343" s="187"/>
      <c r="B343" s="243" t="s">
        <v>216</v>
      </c>
      <c r="C343" s="243" t="s">
        <v>6</v>
      </c>
      <c r="D343" s="243"/>
      <c r="E343" s="241"/>
      <c r="F343" s="241"/>
      <c r="G343" s="157"/>
      <c r="H343" s="135" t="s">
        <v>3</v>
      </c>
      <c r="I343" s="135" t="s">
        <v>3</v>
      </c>
      <c r="J343" s="135" t="s">
        <v>3</v>
      </c>
      <c r="K343" s="135" t="s">
        <v>3</v>
      </c>
      <c r="L343" s="135" t="s">
        <v>3</v>
      </c>
      <c r="M343" s="144" t="s">
        <v>3</v>
      </c>
      <c r="N343" s="144" t="s">
        <v>3</v>
      </c>
      <c r="O343" s="144" t="s">
        <v>3</v>
      </c>
      <c r="P343" s="135" t="s">
        <v>3</v>
      </c>
      <c r="Q343" s="135" t="s">
        <v>3</v>
      </c>
      <c r="R343" s="134">
        <f>R344</f>
        <v>0</v>
      </c>
      <c r="S343" s="134">
        <f t="shared" ref="S343:X343" si="32">SUM(S344:S346)</f>
        <v>2856.8</v>
      </c>
      <c r="T343" s="134">
        <f t="shared" si="32"/>
        <v>0</v>
      </c>
      <c r="U343" s="134">
        <f t="shared" si="32"/>
        <v>3249.2000000000003</v>
      </c>
      <c r="V343" s="134">
        <f t="shared" si="32"/>
        <v>0</v>
      </c>
      <c r="W343" s="134">
        <f t="shared" si="32"/>
        <v>2380.4</v>
      </c>
      <c r="X343" s="134">
        <f t="shared" si="32"/>
        <v>0</v>
      </c>
      <c r="Y343" s="134">
        <f t="shared" si="25"/>
        <v>8486.4</v>
      </c>
      <c r="Z343" s="142"/>
    </row>
    <row r="344" spans="1:26" s="148" customFormat="1" ht="33.75" customHeight="1">
      <c r="A344" s="187"/>
      <c r="B344" s="243"/>
      <c r="C344" s="243"/>
      <c r="D344" s="243"/>
      <c r="E344" s="241"/>
      <c r="F344" s="241"/>
      <c r="G344" s="243" t="s">
        <v>34</v>
      </c>
      <c r="H344" s="144" t="s">
        <v>324</v>
      </c>
      <c r="I344" s="144" t="s">
        <v>400</v>
      </c>
      <c r="J344" s="144" t="s">
        <v>434</v>
      </c>
      <c r="K344" s="135"/>
      <c r="L344" s="135"/>
      <c r="M344" s="144"/>
      <c r="N344" s="144"/>
      <c r="O344" s="144"/>
      <c r="P344" s="135"/>
      <c r="Q344" s="135"/>
      <c r="R344" s="134">
        <v>0</v>
      </c>
      <c r="S344" s="134">
        <v>0</v>
      </c>
      <c r="T344" s="134">
        <v>0</v>
      </c>
      <c r="U344" s="135">
        <v>0</v>
      </c>
      <c r="V344" s="135">
        <v>0</v>
      </c>
      <c r="W344" s="135">
        <v>0</v>
      </c>
      <c r="X344" s="135">
        <v>0</v>
      </c>
      <c r="Y344" s="134">
        <f t="shared" si="25"/>
        <v>0</v>
      </c>
      <c r="Z344" s="142"/>
    </row>
    <row r="345" spans="1:26" s="148" customFormat="1" ht="15" customHeight="1">
      <c r="A345" s="187"/>
      <c r="B345" s="243"/>
      <c r="C345" s="243"/>
      <c r="D345" s="243"/>
      <c r="E345" s="241"/>
      <c r="F345" s="241"/>
      <c r="G345" s="243"/>
      <c r="H345" s="144" t="s">
        <v>324</v>
      </c>
      <c r="I345" s="144" t="s">
        <v>400</v>
      </c>
      <c r="J345" s="144" t="s">
        <v>80</v>
      </c>
      <c r="K345" s="135"/>
      <c r="L345" s="135"/>
      <c r="M345" s="144"/>
      <c r="N345" s="144"/>
      <c r="O345" s="144"/>
      <c r="P345" s="135"/>
      <c r="Q345" s="135"/>
      <c r="R345" s="134">
        <v>0</v>
      </c>
      <c r="S345" s="134">
        <v>1900.3</v>
      </c>
      <c r="T345" s="134"/>
      <c r="U345" s="134">
        <v>2655.8</v>
      </c>
      <c r="V345" s="135">
        <v>0</v>
      </c>
      <c r="W345" s="135">
        <v>2380.4</v>
      </c>
      <c r="X345" s="135">
        <v>0</v>
      </c>
      <c r="Y345" s="134">
        <f t="shared" si="25"/>
        <v>6936.5</v>
      </c>
      <c r="Z345" s="142"/>
    </row>
    <row r="346" spans="1:26" s="148" customFormat="1" ht="15" customHeight="1">
      <c r="A346" s="187"/>
      <c r="B346" s="243"/>
      <c r="C346" s="243"/>
      <c r="D346" s="243"/>
      <c r="E346" s="241"/>
      <c r="F346" s="241"/>
      <c r="G346" s="243"/>
      <c r="H346" s="144" t="s">
        <v>324</v>
      </c>
      <c r="I346" s="144" t="s">
        <v>400</v>
      </c>
      <c r="J346" s="144" t="s">
        <v>74</v>
      </c>
      <c r="K346" s="135"/>
      <c r="L346" s="135"/>
      <c r="M346" s="144"/>
      <c r="N346" s="144"/>
      <c r="O346" s="144"/>
      <c r="P346" s="135"/>
      <c r="Q346" s="135"/>
      <c r="R346" s="134">
        <v>0</v>
      </c>
      <c r="S346" s="134">
        <v>956.5</v>
      </c>
      <c r="T346" s="134"/>
      <c r="U346" s="134">
        <v>593.4</v>
      </c>
      <c r="V346" s="135">
        <v>0</v>
      </c>
      <c r="W346" s="135">
        <v>0</v>
      </c>
      <c r="X346" s="135">
        <v>0</v>
      </c>
      <c r="Y346" s="134">
        <f t="shared" si="25"/>
        <v>1549.9</v>
      </c>
      <c r="Z346" s="142"/>
    </row>
    <row r="347" spans="1:26" s="148" customFormat="1" ht="27" customHeight="1">
      <c r="A347" s="187"/>
      <c r="B347" s="156" t="s">
        <v>28</v>
      </c>
      <c r="C347" s="157"/>
      <c r="D347" s="157"/>
      <c r="E347" s="135"/>
      <c r="F347" s="135"/>
      <c r="G347" s="157"/>
      <c r="H347" s="144"/>
      <c r="I347" s="144"/>
      <c r="J347" s="144"/>
      <c r="K347" s="135"/>
      <c r="L347" s="135"/>
      <c r="M347" s="135"/>
      <c r="N347" s="135"/>
      <c r="O347" s="135"/>
      <c r="P347" s="135"/>
      <c r="Q347" s="135"/>
      <c r="R347" s="136">
        <f>R348</f>
        <v>0</v>
      </c>
      <c r="S347" s="136">
        <f>SUM(S348:S350)</f>
        <v>32853.1</v>
      </c>
      <c r="T347" s="136">
        <f>SUM(T348:T350)</f>
        <v>0</v>
      </c>
      <c r="U347" s="136">
        <f>SUM(U348:U350)</f>
        <v>32853.1</v>
      </c>
      <c r="V347" s="136">
        <f>SUM(V348:V350)</f>
        <v>0</v>
      </c>
      <c r="W347" s="136">
        <f>SUM(W348:W350)</f>
        <v>24068.799999999999</v>
      </c>
      <c r="X347" s="136">
        <v>0</v>
      </c>
      <c r="Y347" s="134">
        <f t="shared" si="25"/>
        <v>89775</v>
      </c>
      <c r="Z347" s="142"/>
    </row>
    <row r="348" spans="1:26" s="148" customFormat="1" ht="15" customHeight="1">
      <c r="A348" s="187"/>
      <c r="B348" s="244" t="s">
        <v>8</v>
      </c>
      <c r="C348" s="157" t="s">
        <v>6</v>
      </c>
      <c r="D348" s="157"/>
      <c r="E348" s="135"/>
      <c r="F348" s="135"/>
      <c r="G348" s="243" t="s">
        <v>34</v>
      </c>
      <c r="H348" s="144" t="s">
        <v>324</v>
      </c>
      <c r="I348" s="144" t="s">
        <v>400</v>
      </c>
      <c r="J348" s="144" t="s">
        <v>434</v>
      </c>
      <c r="K348" s="135" t="s">
        <v>3</v>
      </c>
      <c r="L348" s="135" t="s">
        <v>3</v>
      </c>
      <c r="M348" s="135">
        <v>0</v>
      </c>
      <c r="N348" s="136">
        <v>0</v>
      </c>
      <c r="O348" s="136">
        <v>0</v>
      </c>
      <c r="P348" s="136">
        <v>0</v>
      </c>
      <c r="Q348" s="136">
        <v>0</v>
      </c>
      <c r="R348" s="136">
        <v>0</v>
      </c>
      <c r="S348" s="134">
        <v>0</v>
      </c>
      <c r="T348" s="134">
        <v>0</v>
      </c>
      <c r="U348" s="136">
        <v>0</v>
      </c>
      <c r="V348" s="135">
        <v>0</v>
      </c>
      <c r="W348" s="135">
        <v>0</v>
      </c>
      <c r="X348" s="135">
        <v>0</v>
      </c>
      <c r="Y348" s="134">
        <f t="shared" si="25"/>
        <v>0</v>
      </c>
      <c r="Z348" s="142"/>
    </row>
    <row r="349" spans="1:26" s="148" customFormat="1" ht="15" customHeight="1">
      <c r="A349" s="187"/>
      <c r="B349" s="244"/>
      <c r="C349" s="157" t="s">
        <v>6</v>
      </c>
      <c r="D349" s="157"/>
      <c r="E349" s="135"/>
      <c r="F349" s="135"/>
      <c r="G349" s="243"/>
      <c r="H349" s="144" t="s">
        <v>324</v>
      </c>
      <c r="I349" s="144" t="s">
        <v>400</v>
      </c>
      <c r="J349" s="144" t="s">
        <v>80</v>
      </c>
      <c r="K349" s="135" t="s">
        <v>3</v>
      </c>
      <c r="L349" s="135" t="s">
        <v>3</v>
      </c>
      <c r="M349" s="135">
        <v>0</v>
      </c>
      <c r="N349" s="136">
        <v>0</v>
      </c>
      <c r="O349" s="136">
        <v>0</v>
      </c>
      <c r="P349" s="136">
        <v>0</v>
      </c>
      <c r="Q349" s="136">
        <v>0</v>
      </c>
      <c r="R349" s="136">
        <v>0</v>
      </c>
      <c r="S349" s="134">
        <v>21853.1</v>
      </c>
      <c r="T349" s="134">
        <v>0</v>
      </c>
      <c r="U349" s="134">
        <v>26853.1</v>
      </c>
      <c r="V349" s="135">
        <v>0</v>
      </c>
      <c r="W349" s="135">
        <v>24068.799999999999</v>
      </c>
      <c r="X349" s="135">
        <v>0</v>
      </c>
      <c r="Y349" s="134">
        <f t="shared" si="25"/>
        <v>72775</v>
      </c>
      <c r="Z349" s="142"/>
    </row>
    <row r="350" spans="1:26" s="148" customFormat="1" ht="36" customHeight="1">
      <c r="A350" s="187"/>
      <c r="B350" s="244"/>
      <c r="C350" s="157" t="s">
        <v>6</v>
      </c>
      <c r="D350" s="157"/>
      <c r="E350" s="135"/>
      <c r="F350" s="135"/>
      <c r="G350" s="243"/>
      <c r="H350" s="144" t="s">
        <v>324</v>
      </c>
      <c r="I350" s="144" t="s">
        <v>400</v>
      </c>
      <c r="J350" s="144" t="s">
        <v>74</v>
      </c>
      <c r="K350" s="135" t="s">
        <v>3</v>
      </c>
      <c r="L350" s="135" t="s">
        <v>3</v>
      </c>
      <c r="M350" s="135">
        <v>0</v>
      </c>
      <c r="N350" s="136">
        <v>0</v>
      </c>
      <c r="O350" s="136">
        <v>0</v>
      </c>
      <c r="P350" s="136">
        <v>0</v>
      </c>
      <c r="Q350" s="136">
        <v>0</v>
      </c>
      <c r="R350" s="136">
        <v>0</v>
      </c>
      <c r="S350" s="134">
        <v>11000</v>
      </c>
      <c r="T350" s="134">
        <v>0</v>
      </c>
      <c r="U350" s="134">
        <v>6000</v>
      </c>
      <c r="V350" s="135">
        <v>0</v>
      </c>
      <c r="W350" s="135">
        <v>0</v>
      </c>
      <c r="X350" s="135">
        <v>0</v>
      </c>
      <c r="Y350" s="134">
        <f t="shared" si="25"/>
        <v>17000</v>
      </c>
      <c r="Z350" s="142"/>
    </row>
    <row r="351" spans="1:26" s="148" customFormat="1" ht="15" customHeight="1">
      <c r="A351" s="187"/>
      <c r="B351" s="161" t="s">
        <v>9</v>
      </c>
      <c r="C351" s="157" t="s">
        <v>6</v>
      </c>
      <c r="D351" s="157"/>
      <c r="E351" s="135"/>
      <c r="F351" s="135"/>
      <c r="G351" s="157"/>
      <c r="H351" s="144"/>
      <c r="I351" s="144"/>
      <c r="J351" s="144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4">
        <f t="shared" si="25"/>
        <v>0</v>
      </c>
      <c r="Z351" s="143"/>
    </row>
    <row r="352" spans="1:26" s="148" customFormat="1" ht="15" customHeight="1">
      <c r="A352" s="187"/>
      <c r="B352" s="161" t="s">
        <v>10</v>
      </c>
      <c r="C352" s="157" t="s">
        <v>6</v>
      </c>
      <c r="D352" s="157"/>
      <c r="E352" s="135"/>
      <c r="F352" s="135"/>
      <c r="G352" s="157"/>
      <c r="H352" s="144"/>
      <c r="I352" s="144"/>
      <c r="J352" s="144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4">
        <f t="shared" si="25"/>
        <v>0</v>
      </c>
      <c r="Z352" s="143"/>
    </row>
    <row r="353" spans="1:26" s="148" customFormat="1" ht="72" customHeight="1">
      <c r="A353" s="187"/>
      <c r="B353" s="167" t="s">
        <v>444</v>
      </c>
      <c r="C353" s="157" t="s">
        <v>53</v>
      </c>
      <c r="D353" s="157" t="s">
        <v>3</v>
      </c>
      <c r="E353" s="157" t="s">
        <v>39</v>
      </c>
      <c r="F353" s="135" t="s">
        <v>430</v>
      </c>
      <c r="G353" s="157"/>
      <c r="H353" s="144" t="s">
        <v>3</v>
      </c>
      <c r="I353" s="144" t="s">
        <v>3</v>
      </c>
      <c r="J353" s="144" t="s">
        <v>3</v>
      </c>
      <c r="K353" s="135" t="s">
        <v>3</v>
      </c>
      <c r="L353" s="135" t="s">
        <v>3</v>
      </c>
      <c r="M353" s="135" t="s">
        <v>3</v>
      </c>
      <c r="N353" s="135" t="s">
        <v>3</v>
      </c>
      <c r="O353" s="135" t="s">
        <v>3</v>
      </c>
      <c r="P353" s="135" t="s">
        <v>3</v>
      </c>
      <c r="Q353" s="135" t="s">
        <v>3</v>
      </c>
      <c r="R353" s="135" t="s">
        <v>3</v>
      </c>
      <c r="S353" s="135">
        <v>7</v>
      </c>
      <c r="T353" s="135" t="s">
        <v>3</v>
      </c>
      <c r="U353" s="135">
        <v>8</v>
      </c>
      <c r="V353" s="135" t="s">
        <v>3</v>
      </c>
      <c r="W353" s="135">
        <v>7</v>
      </c>
      <c r="X353" s="135" t="s">
        <v>3</v>
      </c>
      <c r="Y353" s="135" t="s">
        <v>3</v>
      </c>
      <c r="Z353" s="143"/>
    </row>
    <row r="354" spans="1:26" s="148" customFormat="1" ht="62.25" customHeight="1">
      <c r="A354" s="187" t="s">
        <v>351</v>
      </c>
      <c r="B354" s="161" t="s">
        <v>421</v>
      </c>
      <c r="C354" s="157"/>
      <c r="D354" s="157"/>
      <c r="E354" s="135"/>
      <c r="F354" s="135"/>
      <c r="G354" s="157"/>
      <c r="H354" s="144"/>
      <c r="I354" s="144"/>
      <c r="J354" s="144"/>
      <c r="K354" s="135"/>
      <c r="L354" s="135"/>
      <c r="M354" s="135"/>
      <c r="N354" s="135"/>
      <c r="O354" s="135"/>
      <c r="P354" s="135"/>
      <c r="Q354" s="135"/>
      <c r="R354" s="136"/>
      <c r="S354" s="136"/>
      <c r="T354" s="136"/>
      <c r="U354" s="135"/>
      <c r="V354" s="135"/>
      <c r="W354" s="135"/>
      <c r="X354" s="135"/>
      <c r="Y354" s="134"/>
      <c r="Z354" s="143"/>
    </row>
    <row r="355" spans="1:26" s="148" customFormat="1">
      <c r="A355" s="187"/>
      <c r="B355" s="166" t="s">
        <v>216</v>
      </c>
      <c r="C355" s="157" t="s">
        <v>6</v>
      </c>
      <c r="D355" s="157"/>
      <c r="E355" s="135"/>
      <c r="F355" s="135"/>
      <c r="G355" s="157"/>
      <c r="H355" s="135" t="s">
        <v>3</v>
      </c>
      <c r="I355" s="135" t="s">
        <v>3</v>
      </c>
      <c r="J355" s="135" t="s">
        <v>3</v>
      </c>
      <c r="K355" s="135" t="s">
        <v>3</v>
      </c>
      <c r="L355" s="135" t="s">
        <v>3</v>
      </c>
      <c r="M355" s="144" t="s">
        <v>3</v>
      </c>
      <c r="N355" s="144" t="s">
        <v>3</v>
      </c>
      <c r="O355" s="144" t="s">
        <v>3</v>
      </c>
      <c r="P355" s="135" t="s">
        <v>3</v>
      </c>
      <c r="Q355" s="135" t="s">
        <v>3</v>
      </c>
      <c r="R355" s="134">
        <f>R356</f>
        <v>0</v>
      </c>
      <c r="S355" s="134">
        <f t="shared" ref="S355:X355" si="33">SUM(S356:S357)</f>
        <v>0</v>
      </c>
      <c r="T355" s="134">
        <f t="shared" si="33"/>
        <v>11125.1</v>
      </c>
      <c r="U355" s="134">
        <f t="shared" si="33"/>
        <v>9567.2999999999993</v>
      </c>
      <c r="V355" s="134">
        <f t="shared" si="33"/>
        <v>7967.4</v>
      </c>
      <c r="W355" s="134">
        <f t="shared" si="33"/>
        <v>17014.400000000001</v>
      </c>
      <c r="X355" s="134">
        <f t="shared" si="33"/>
        <v>0</v>
      </c>
      <c r="Y355" s="134">
        <f t="shared" ref="Y355:Y426" si="34">SUM(M355:X355)</f>
        <v>45674.200000000004</v>
      </c>
      <c r="Z355" s="142"/>
    </row>
    <row r="356" spans="1:26" s="148" customFormat="1" ht="25.5" customHeight="1">
      <c r="A356" s="187"/>
      <c r="B356" s="166"/>
      <c r="C356" s="157"/>
      <c r="D356" s="157"/>
      <c r="E356" s="135"/>
      <c r="F356" s="135"/>
      <c r="G356" s="243" t="s">
        <v>34</v>
      </c>
      <c r="H356" s="144" t="s">
        <v>324</v>
      </c>
      <c r="I356" s="144" t="s">
        <v>400</v>
      </c>
      <c r="J356" s="144" t="s">
        <v>92</v>
      </c>
      <c r="K356" s="135"/>
      <c r="L356" s="135"/>
      <c r="M356" s="144"/>
      <c r="N356" s="144"/>
      <c r="O356" s="144"/>
      <c r="P356" s="135"/>
      <c r="Q356" s="135"/>
      <c r="R356" s="134">
        <v>0</v>
      </c>
      <c r="S356" s="134">
        <v>0</v>
      </c>
      <c r="T356" s="134">
        <v>0</v>
      </c>
      <c r="U356" s="135">
        <v>0</v>
      </c>
      <c r="V356" s="135"/>
      <c r="W356" s="135"/>
      <c r="X356" s="135"/>
      <c r="Y356" s="134">
        <f t="shared" si="34"/>
        <v>0</v>
      </c>
      <c r="Z356" s="142"/>
    </row>
    <row r="357" spans="1:26" s="148" customFormat="1" ht="38.450000000000003" customHeight="1">
      <c r="A357" s="187"/>
      <c r="B357" s="166"/>
      <c r="C357" s="157"/>
      <c r="D357" s="157"/>
      <c r="E357" s="135"/>
      <c r="F357" s="135"/>
      <c r="G357" s="243"/>
      <c r="H357" s="144" t="s">
        <v>324</v>
      </c>
      <c r="I357" s="144" t="s">
        <v>400</v>
      </c>
      <c r="J357" s="144" t="s">
        <v>80</v>
      </c>
      <c r="K357" s="135"/>
      <c r="L357" s="135"/>
      <c r="M357" s="144"/>
      <c r="N357" s="144"/>
      <c r="O357" s="144"/>
      <c r="P357" s="135"/>
      <c r="Q357" s="135"/>
      <c r="R357" s="134">
        <v>0</v>
      </c>
      <c r="S357" s="134">
        <v>0</v>
      </c>
      <c r="T357" s="134">
        <v>11125.1</v>
      </c>
      <c r="U357" s="138">
        <v>9567.2999999999993</v>
      </c>
      <c r="V357" s="138">
        <v>7967.4</v>
      </c>
      <c r="W357" s="135">
        <v>17014.400000000001</v>
      </c>
      <c r="X357" s="135">
        <v>0</v>
      </c>
      <c r="Y357" s="134">
        <f t="shared" si="34"/>
        <v>45674.200000000004</v>
      </c>
      <c r="Z357" s="142"/>
    </row>
    <row r="358" spans="1:26" s="148" customFormat="1" ht="18.75" customHeight="1">
      <c r="A358" s="187"/>
      <c r="B358" s="156" t="s">
        <v>28</v>
      </c>
      <c r="C358" s="157"/>
      <c r="D358" s="157"/>
      <c r="E358" s="135"/>
      <c r="F358" s="135"/>
      <c r="G358" s="157"/>
      <c r="H358" s="144"/>
      <c r="I358" s="144"/>
      <c r="J358" s="144"/>
      <c r="K358" s="135"/>
      <c r="L358" s="135"/>
      <c r="M358" s="135"/>
      <c r="N358" s="135"/>
      <c r="O358" s="135"/>
      <c r="P358" s="135"/>
      <c r="Q358" s="135"/>
      <c r="R358" s="136">
        <f>R359</f>
        <v>0</v>
      </c>
      <c r="S358" s="136">
        <f t="shared" ref="S358:X358" si="35">SUM(S359:S360)</f>
        <v>0</v>
      </c>
      <c r="T358" s="134">
        <f t="shared" si="35"/>
        <v>174292.7</v>
      </c>
      <c r="U358" s="136">
        <f t="shared" si="35"/>
        <v>96736</v>
      </c>
      <c r="V358" s="136">
        <f t="shared" si="35"/>
        <v>80559.100000000006</v>
      </c>
      <c r="W358" s="136">
        <f t="shared" si="35"/>
        <v>172034.3</v>
      </c>
      <c r="X358" s="136">
        <f t="shared" si="35"/>
        <v>0</v>
      </c>
      <c r="Y358" s="134">
        <f t="shared" si="34"/>
        <v>523622.10000000003</v>
      </c>
      <c r="Z358" s="142"/>
    </row>
    <row r="359" spans="1:26" s="148" customFormat="1" ht="21.75" customHeight="1">
      <c r="A359" s="187"/>
      <c r="B359" s="244" t="s">
        <v>8</v>
      </c>
      <c r="C359" s="157" t="s">
        <v>6</v>
      </c>
      <c r="D359" s="157"/>
      <c r="E359" s="135"/>
      <c r="F359" s="135"/>
      <c r="G359" s="243" t="s">
        <v>34</v>
      </c>
      <c r="H359" s="144" t="s">
        <v>324</v>
      </c>
      <c r="I359" s="144" t="s">
        <v>400</v>
      </c>
      <c r="J359" s="144" t="s">
        <v>92</v>
      </c>
      <c r="K359" s="135" t="s">
        <v>3</v>
      </c>
      <c r="L359" s="135" t="s">
        <v>3</v>
      </c>
      <c r="M359" s="135">
        <v>0</v>
      </c>
      <c r="N359" s="136">
        <v>0</v>
      </c>
      <c r="O359" s="136">
        <v>0</v>
      </c>
      <c r="P359" s="136">
        <v>0</v>
      </c>
      <c r="Q359" s="136">
        <v>0</v>
      </c>
      <c r="R359" s="136">
        <v>0</v>
      </c>
      <c r="S359" s="134">
        <v>0</v>
      </c>
      <c r="T359" s="134">
        <v>0</v>
      </c>
      <c r="U359" s="135">
        <v>0</v>
      </c>
      <c r="V359" s="135"/>
      <c r="W359" s="135"/>
      <c r="X359" s="135"/>
      <c r="Y359" s="134">
        <f t="shared" si="34"/>
        <v>0</v>
      </c>
      <c r="Z359" s="142"/>
    </row>
    <row r="360" spans="1:26" s="148" customFormat="1" ht="37.5" customHeight="1">
      <c r="A360" s="187"/>
      <c r="B360" s="244"/>
      <c r="C360" s="157" t="s">
        <v>6</v>
      </c>
      <c r="D360" s="157"/>
      <c r="E360" s="135"/>
      <c r="F360" s="135"/>
      <c r="G360" s="243"/>
      <c r="H360" s="144" t="s">
        <v>324</v>
      </c>
      <c r="I360" s="144" t="s">
        <v>400</v>
      </c>
      <c r="J360" s="144" t="s">
        <v>80</v>
      </c>
      <c r="K360" s="135" t="s">
        <v>3</v>
      </c>
      <c r="L360" s="135" t="s">
        <v>3</v>
      </c>
      <c r="M360" s="135">
        <v>0</v>
      </c>
      <c r="N360" s="136">
        <v>0</v>
      </c>
      <c r="O360" s="136">
        <v>0</v>
      </c>
      <c r="P360" s="136">
        <v>0</v>
      </c>
      <c r="Q360" s="136">
        <v>0</v>
      </c>
      <c r="R360" s="136">
        <v>0</v>
      </c>
      <c r="S360" s="134">
        <v>0</v>
      </c>
      <c r="T360" s="136">
        <v>174292.7</v>
      </c>
      <c r="U360" s="134">
        <v>96736</v>
      </c>
      <c r="V360" s="134">
        <v>80559.100000000006</v>
      </c>
      <c r="W360" s="134">
        <v>172034.3</v>
      </c>
      <c r="X360" s="134">
        <v>0</v>
      </c>
      <c r="Y360" s="134">
        <f t="shared" si="34"/>
        <v>523622.10000000003</v>
      </c>
      <c r="Z360" s="142"/>
    </row>
    <row r="361" spans="1:26" s="148" customFormat="1">
      <c r="A361" s="187"/>
      <c r="B361" s="161" t="s">
        <v>9</v>
      </c>
      <c r="C361" s="157" t="s">
        <v>6</v>
      </c>
      <c r="D361" s="157"/>
      <c r="E361" s="135"/>
      <c r="F361" s="135"/>
      <c r="G361" s="157"/>
      <c r="H361" s="144"/>
      <c r="I361" s="144"/>
      <c r="J361" s="144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4">
        <f t="shared" si="34"/>
        <v>0</v>
      </c>
      <c r="Z361" s="143"/>
    </row>
    <row r="362" spans="1:26" s="148" customFormat="1">
      <c r="A362" s="187"/>
      <c r="B362" s="161" t="s">
        <v>10</v>
      </c>
      <c r="C362" s="157" t="s">
        <v>6</v>
      </c>
      <c r="D362" s="157"/>
      <c r="E362" s="135"/>
      <c r="F362" s="135"/>
      <c r="G362" s="157"/>
      <c r="H362" s="144"/>
      <c r="I362" s="144"/>
      <c r="J362" s="144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4">
        <f t="shared" si="34"/>
        <v>0</v>
      </c>
      <c r="Z362" s="143"/>
    </row>
    <row r="363" spans="1:26" s="148" customFormat="1" ht="57.95" customHeight="1">
      <c r="A363" s="187"/>
      <c r="B363" s="167" t="s">
        <v>366</v>
      </c>
      <c r="C363" s="157" t="s">
        <v>53</v>
      </c>
      <c r="D363" s="157" t="s">
        <v>3</v>
      </c>
      <c r="E363" s="157" t="s">
        <v>39</v>
      </c>
      <c r="F363" s="135" t="s">
        <v>430</v>
      </c>
      <c r="G363" s="157"/>
      <c r="H363" s="144" t="s">
        <v>3</v>
      </c>
      <c r="I363" s="144" t="s">
        <v>3</v>
      </c>
      <c r="J363" s="144" t="s">
        <v>3</v>
      </c>
      <c r="K363" s="135" t="s">
        <v>3</v>
      </c>
      <c r="L363" s="135" t="s">
        <v>3</v>
      </c>
      <c r="M363" s="135" t="s">
        <v>3</v>
      </c>
      <c r="N363" s="135" t="s">
        <v>3</v>
      </c>
      <c r="O363" s="135" t="s">
        <v>3</v>
      </c>
      <c r="P363" s="135" t="s">
        <v>3</v>
      </c>
      <c r="Q363" s="135" t="s">
        <v>3</v>
      </c>
      <c r="R363" s="135" t="s">
        <v>3</v>
      </c>
      <c r="S363" s="135" t="s">
        <v>3</v>
      </c>
      <c r="T363" s="135">
        <v>13</v>
      </c>
      <c r="U363" s="135">
        <v>7</v>
      </c>
      <c r="V363" s="135">
        <v>6</v>
      </c>
      <c r="W363" s="135">
        <v>10</v>
      </c>
      <c r="X363" s="135">
        <v>0</v>
      </c>
      <c r="Y363" s="144" t="s">
        <v>3</v>
      </c>
      <c r="Z363" s="143"/>
    </row>
    <row r="364" spans="1:26" s="148" customFormat="1" ht="45.6" customHeight="1">
      <c r="A364" s="187" t="s">
        <v>406</v>
      </c>
      <c r="B364" s="161" t="s">
        <v>407</v>
      </c>
      <c r="C364" s="157"/>
      <c r="D364" s="157"/>
      <c r="E364" s="135"/>
      <c r="F364" s="135"/>
      <c r="G364" s="157"/>
      <c r="H364" s="144"/>
      <c r="I364" s="144"/>
      <c r="J364" s="144"/>
      <c r="K364" s="135"/>
      <c r="L364" s="135"/>
      <c r="M364" s="135"/>
      <c r="N364" s="135"/>
      <c r="O364" s="135"/>
      <c r="P364" s="135"/>
      <c r="Q364" s="135"/>
      <c r="R364" s="136"/>
      <c r="S364" s="136"/>
      <c r="T364" s="136"/>
      <c r="U364" s="135"/>
      <c r="V364" s="135"/>
      <c r="W364" s="135"/>
      <c r="X364" s="135"/>
      <c r="Y364" s="134"/>
      <c r="Z364" s="143"/>
    </row>
    <row r="365" spans="1:26" s="148" customFormat="1">
      <c r="A365" s="187"/>
      <c r="B365" s="166" t="s">
        <v>216</v>
      </c>
      <c r="C365" s="157" t="s">
        <v>6</v>
      </c>
      <c r="D365" s="157"/>
      <c r="E365" s="135"/>
      <c r="F365" s="135"/>
      <c r="G365" s="157"/>
      <c r="H365" s="135" t="s">
        <v>3</v>
      </c>
      <c r="I365" s="135" t="s">
        <v>3</v>
      </c>
      <c r="J365" s="135" t="s">
        <v>3</v>
      </c>
      <c r="K365" s="135" t="s">
        <v>3</v>
      </c>
      <c r="L365" s="135" t="s">
        <v>3</v>
      </c>
      <c r="M365" s="144" t="s">
        <v>3</v>
      </c>
      <c r="N365" s="144" t="s">
        <v>3</v>
      </c>
      <c r="O365" s="144" t="s">
        <v>3</v>
      </c>
      <c r="P365" s="135" t="s">
        <v>3</v>
      </c>
      <c r="Q365" s="135" t="s">
        <v>3</v>
      </c>
      <c r="R365" s="134">
        <f>R366</f>
        <v>0</v>
      </c>
      <c r="S365" s="134">
        <f t="shared" ref="S365:X365" si="36">SUM(S366:S366)</f>
        <v>0</v>
      </c>
      <c r="T365" s="134">
        <f t="shared" si="36"/>
        <v>0</v>
      </c>
      <c r="U365" s="134">
        <f t="shared" si="36"/>
        <v>9897.2000000000007</v>
      </c>
      <c r="V365" s="134">
        <f t="shared" si="36"/>
        <v>13357.5</v>
      </c>
      <c r="W365" s="134">
        <f t="shared" si="36"/>
        <v>10524.8</v>
      </c>
      <c r="X365" s="134">
        <f t="shared" si="36"/>
        <v>0</v>
      </c>
      <c r="Y365" s="134">
        <f t="shared" si="34"/>
        <v>33779.5</v>
      </c>
      <c r="Z365" s="142"/>
    </row>
    <row r="366" spans="1:26" s="148" customFormat="1" ht="69.75" customHeight="1">
      <c r="A366" s="187"/>
      <c r="B366" s="166"/>
      <c r="C366" s="157"/>
      <c r="D366" s="157"/>
      <c r="E366" s="135"/>
      <c r="F366" s="135"/>
      <c r="G366" s="157" t="s">
        <v>34</v>
      </c>
      <c r="H366" s="144" t="s">
        <v>319</v>
      </c>
      <c r="I366" s="144" t="s">
        <v>408</v>
      </c>
      <c r="J366" s="144" t="s">
        <v>80</v>
      </c>
      <c r="K366" s="135"/>
      <c r="L366" s="135"/>
      <c r="M366" s="144"/>
      <c r="N366" s="144"/>
      <c r="O366" s="144"/>
      <c r="P366" s="135"/>
      <c r="Q366" s="135"/>
      <c r="R366" s="134">
        <v>0</v>
      </c>
      <c r="S366" s="134">
        <v>0</v>
      </c>
      <c r="T366" s="134">
        <v>0</v>
      </c>
      <c r="U366" s="134">
        <v>9897.2000000000007</v>
      </c>
      <c r="V366" s="134">
        <v>13357.5</v>
      </c>
      <c r="W366" s="134">
        <v>10524.8</v>
      </c>
      <c r="X366" s="134">
        <v>0</v>
      </c>
      <c r="Y366" s="134">
        <f>SUM(M366:X366)</f>
        <v>33779.5</v>
      </c>
      <c r="Z366" s="142"/>
    </row>
    <row r="367" spans="1:26" s="148" customFormat="1" ht="18.75" customHeight="1">
      <c r="A367" s="187"/>
      <c r="B367" s="156" t="s">
        <v>28</v>
      </c>
      <c r="C367" s="157"/>
      <c r="D367" s="157"/>
      <c r="E367" s="135"/>
      <c r="F367" s="135"/>
      <c r="G367" s="157"/>
      <c r="H367" s="144"/>
      <c r="I367" s="144"/>
      <c r="J367" s="144"/>
      <c r="K367" s="135"/>
      <c r="L367" s="135"/>
      <c r="M367" s="135"/>
      <c r="N367" s="135"/>
      <c r="O367" s="135"/>
      <c r="P367" s="135"/>
      <c r="Q367" s="135"/>
      <c r="R367" s="136">
        <f>R368</f>
        <v>0</v>
      </c>
      <c r="S367" s="136">
        <f t="shared" ref="S367:X367" si="37">SUM(S368:S368)</f>
        <v>0</v>
      </c>
      <c r="T367" s="134">
        <f t="shared" si="37"/>
        <v>0</v>
      </c>
      <c r="U367" s="136">
        <f t="shared" si="37"/>
        <v>100071.6</v>
      </c>
      <c r="V367" s="136">
        <f t="shared" si="37"/>
        <v>135059.29999999999</v>
      </c>
      <c r="W367" s="136">
        <f t="shared" si="37"/>
        <v>106417.60000000001</v>
      </c>
      <c r="X367" s="136">
        <f t="shared" si="37"/>
        <v>0</v>
      </c>
      <c r="Y367" s="134">
        <f t="shared" si="34"/>
        <v>341548.5</v>
      </c>
      <c r="Z367" s="142"/>
    </row>
    <row r="368" spans="1:26" s="148" customFormat="1" ht="72" customHeight="1">
      <c r="A368" s="187"/>
      <c r="B368" s="166" t="s">
        <v>8</v>
      </c>
      <c r="C368" s="157" t="s">
        <v>6</v>
      </c>
      <c r="D368" s="157"/>
      <c r="E368" s="135"/>
      <c r="F368" s="135"/>
      <c r="G368" s="157" t="s">
        <v>34</v>
      </c>
      <c r="H368" s="144" t="s">
        <v>319</v>
      </c>
      <c r="I368" s="144" t="s">
        <v>408</v>
      </c>
      <c r="J368" s="144" t="s">
        <v>80</v>
      </c>
      <c r="K368" s="135" t="s">
        <v>3</v>
      </c>
      <c r="L368" s="135" t="s">
        <v>3</v>
      </c>
      <c r="M368" s="135">
        <v>0</v>
      </c>
      <c r="N368" s="136">
        <v>0</v>
      </c>
      <c r="O368" s="136">
        <v>0</v>
      </c>
      <c r="P368" s="136">
        <v>0</v>
      </c>
      <c r="Q368" s="136">
        <v>0</v>
      </c>
      <c r="R368" s="136">
        <v>0</v>
      </c>
      <c r="S368" s="134">
        <v>0</v>
      </c>
      <c r="T368" s="134">
        <v>0</v>
      </c>
      <c r="U368" s="136">
        <v>100071.6</v>
      </c>
      <c r="V368" s="136">
        <v>135059.29999999999</v>
      </c>
      <c r="W368" s="136">
        <v>106417.60000000001</v>
      </c>
      <c r="X368" s="136">
        <v>0</v>
      </c>
      <c r="Y368" s="134">
        <f t="shared" si="34"/>
        <v>341548.5</v>
      </c>
      <c r="Z368" s="142"/>
    </row>
    <row r="369" spans="1:26" s="148" customFormat="1">
      <c r="A369" s="187"/>
      <c r="B369" s="161" t="s">
        <v>9</v>
      </c>
      <c r="C369" s="157" t="s">
        <v>6</v>
      </c>
      <c r="D369" s="157"/>
      <c r="E369" s="135"/>
      <c r="F369" s="135"/>
      <c r="G369" s="157"/>
      <c r="H369" s="144"/>
      <c r="I369" s="144"/>
      <c r="J369" s="144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4">
        <f t="shared" si="34"/>
        <v>0</v>
      </c>
      <c r="Z369" s="143"/>
    </row>
    <row r="370" spans="1:26" s="148" customFormat="1">
      <c r="A370" s="187"/>
      <c r="B370" s="161" t="s">
        <v>10</v>
      </c>
      <c r="C370" s="157" t="s">
        <v>6</v>
      </c>
      <c r="D370" s="157"/>
      <c r="E370" s="135"/>
      <c r="F370" s="135"/>
      <c r="G370" s="157"/>
      <c r="H370" s="144"/>
      <c r="I370" s="144"/>
      <c r="J370" s="144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4">
        <f t="shared" si="34"/>
        <v>0</v>
      </c>
      <c r="Z370" s="143"/>
    </row>
    <row r="371" spans="1:26" s="148" customFormat="1" ht="66.75" customHeight="1">
      <c r="A371" s="187"/>
      <c r="B371" s="167" t="s">
        <v>418</v>
      </c>
      <c r="C371" s="157" t="s">
        <v>53</v>
      </c>
      <c r="D371" s="157" t="s">
        <v>3</v>
      </c>
      <c r="E371" s="157" t="s">
        <v>39</v>
      </c>
      <c r="F371" s="135" t="s">
        <v>433</v>
      </c>
      <c r="G371" s="157"/>
      <c r="H371" s="144" t="s">
        <v>3</v>
      </c>
      <c r="I371" s="144" t="s">
        <v>3</v>
      </c>
      <c r="J371" s="144" t="s">
        <v>3</v>
      </c>
      <c r="K371" s="135" t="s">
        <v>3</v>
      </c>
      <c r="L371" s="135" t="s">
        <v>3</v>
      </c>
      <c r="M371" s="135" t="s">
        <v>3</v>
      </c>
      <c r="N371" s="135" t="s">
        <v>3</v>
      </c>
      <c r="O371" s="135" t="s">
        <v>3</v>
      </c>
      <c r="P371" s="135" t="s">
        <v>3</v>
      </c>
      <c r="Q371" s="135" t="s">
        <v>3</v>
      </c>
      <c r="R371" s="135" t="s">
        <v>3</v>
      </c>
      <c r="S371" s="135" t="s">
        <v>3</v>
      </c>
      <c r="T371" s="135" t="s">
        <v>3</v>
      </c>
      <c r="U371" s="135">
        <v>14</v>
      </c>
      <c r="V371" s="135">
        <v>6</v>
      </c>
      <c r="W371" s="135">
        <v>7</v>
      </c>
      <c r="X371" s="135">
        <v>0</v>
      </c>
      <c r="Y371" s="135" t="s">
        <v>3</v>
      </c>
      <c r="Z371" s="143"/>
    </row>
    <row r="372" spans="1:26" s="148" customFormat="1" ht="45.6" customHeight="1">
      <c r="A372" s="187" t="s">
        <v>409</v>
      </c>
      <c r="B372" s="161" t="s">
        <v>410</v>
      </c>
      <c r="C372" s="157"/>
      <c r="D372" s="157"/>
      <c r="E372" s="135"/>
      <c r="F372" s="135"/>
      <c r="G372" s="157"/>
      <c r="H372" s="144"/>
      <c r="I372" s="144"/>
      <c r="J372" s="144"/>
      <c r="K372" s="135"/>
      <c r="L372" s="135"/>
      <c r="M372" s="135"/>
      <c r="N372" s="135"/>
      <c r="O372" s="135"/>
      <c r="P372" s="135"/>
      <c r="Q372" s="135"/>
      <c r="R372" s="136"/>
      <c r="S372" s="136"/>
      <c r="T372" s="136"/>
      <c r="U372" s="135"/>
      <c r="V372" s="135"/>
      <c r="W372" s="135"/>
      <c r="X372" s="135"/>
      <c r="Y372" s="134">
        <f t="shared" si="34"/>
        <v>0</v>
      </c>
      <c r="Z372" s="143"/>
    </row>
    <row r="373" spans="1:26" s="148" customFormat="1">
      <c r="A373" s="187"/>
      <c r="B373" s="166" t="s">
        <v>216</v>
      </c>
      <c r="C373" s="157" t="s">
        <v>6</v>
      </c>
      <c r="D373" s="157"/>
      <c r="E373" s="135"/>
      <c r="F373" s="135"/>
      <c r="G373" s="157"/>
      <c r="H373" s="135" t="s">
        <v>3</v>
      </c>
      <c r="I373" s="135" t="s">
        <v>3</v>
      </c>
      <c r="J373" s="135" t="s">
        <v>3</v>
      </c>
      <c r="K373" s="135" t="s">
        <v>3</v>
      </c>
      <c r="L373" s="135" t="s">
        <v>3</v>
      </c>
      <c r="M373" s="144" t="s">
        <v>3</v>
      </c>
      <c r="N373" s="144" t="s">
        <v>3</v>
      </c>
      <c r="O373" s="144" t="s">
        <v>3</v>
      </c>
      <c r="P373" s="135" t="s">
        <v>3</v>
      </c>
      <c r="Q373" s="135" t="s">
        <v>3</v>
      </c>
      <c r="R373" s="134">
        <f>R374</f>
        <v>0</v>
      </c>
      <c r="S373" s="134">
        <f t="shared" ref="S373:X373" si="38">SUM(S374:S374)</f>
        <v>0</v>
      </c>
      <c r="T373" s="134">
        <f t="shared" si="38"/>
        <v>0</v>
      </c>
      <c r="U373" s="134">
        <f t="shared" si="38"/>
        <v>310.5</v>
      </c>
      <c r="V373" s="134">
        <f t="shared" si="38"/>
        <v>1325.3</v>
      </c>
      <c r="W373" s="134">
        <f t="shared" si="38"/>
        <v>1325.3</v>
      </c>
      <c r="X373" s="134">
        <f t="shared" si="38"/>
        <v>0</v>
      </c>
      <c r="Y373" s="134">
        <f t="shared" si="34"/>
        <v>2961.1</v>
      </c>
      <c r="Z373" s="142"/>
    </row>
    <row r="374" spans="1:26" s="148" customFormat="1" ht="60" customHeight="1">
      <c r="A374" s="187"/>
      <c r="B374" s="166"/>
      <c r="C374" s="157"/>
      <c r="D374" s="157"/>
      <c r="E374" s="135"/>
      <c r="F374" s="135"/>
      <c r="G374" s="157" t="s">
        <v>34</v>
      </c>
      <c r="H374" s="144" t="s">
        <v>319</v>
      </c>
      <c r="I374" s="144" t="s">
        <v>411</v>
      </c>
      <c r="J374" s="144" t="s">
        <v>80</v>
      </c>
      <c r="K374" s="135" t="s">
        <v>3</v>
      </c>
      <c r="L374" s="135" t="s">
        <v>3</v>
      </c>
      <c r="M374" s="144" t="s">
        <v>3</v>
      </c>
      <c r="N374" s="144" t="s">
        <v>3</v>
      </c>
      <c r="O374" s="144" t="s">
        <v>3</v>
      </c>
      <c r="P374" s="135" t="s">
        <v>3</v>
      </c>
      <c r="Q374" s="135" t="s">
        <v>3</v>
      </c>
      <c r="R374" s="134">
        <v>0</v>
      </c>
      <c r="S374" s="134">
        <v>0</v>
      </c>
      <c r="T374" s="134">
        <v>0</v>
      </c>
      <c r="U374" s="134">
        <v>310.5</v>
      </c>
      <c r="V374" s="134">
        <v>1325.3</v>
      </c>
      <c r="W374" s="134">
        <v>1325.3</v>
      </c>
      <c r="X374" s="134">
        <v>0</v>
      </c>
      <c r="Y374" s="134">
        <f t="shared" si="34"/>
        <v>2961.1</v>
      </c>
      <c r="Z374" s="142"/>
    </row>
    <row r="375" spans="1:26" s="148" customFormat="1" ht="18.75" customHeight="1">
      <c r="A375" s="187"/>
      <c r="B375" s="156" t="s">
        <v>28</v>
      </c>
      <c r="C375" s="157"/>
      <c r="D375" s="157"/>
      <c r="E375" s="135"/>
      <c r="F375" s="135"/>
      <c r="G375" s="157"/>
      <c r="H375" s="144"/>
      <c r="I375" s="144"/>
      <c r="J375" s="144"/>
      <c r="K375" s="135"/>
      <c r="L375" s="135"/>
      <c r="M375" s="135"/>
      <c r="N375" s="135"/>
      <c r="O375" s="135"/>
      <c r="P375" s="135"/>
      <c r="Q375" s="135"/>
      <c r="R375" s="136">
        <f>R376</f>
        <v>0</v>
      </c>
      <c r="S375" s="136">
        <f t="shared" ref="S375:X375" si="39">SUM(S376:S376)</f>
        <v>0</v>
      </c>
      <c r="T375" s="134">
        <f t="shared" si="39"/>
        <v>0</v>
      </c>
      <c r="U375" s="136">
        <f t="shared" si="39"/>
        <v>3140</v>
      </c>
      <c r="V375" s="136">
        <f t="shared" si="39"/>
        <v>13400</v>
      </c>
      <c r="W375" s="136">
        <f t="shared" si="39"/>
        <v>13400</v>
      </c>
      <c r="X375" s="136">
        <f t="shared" si="39"/>
        <v>0</v>
      </c>
      <c r="Y375" s="134">
        <f t="shared" si="34"/>
        <v>29940</v>
      </c>
      <c r="Z375" s="142"/>
    </row>
    <row r="376" spans="1:26" s="148" customFormat="1" ht="63" customHeight="1">
      <c r="A376" s="187"/>
      <c r="B376" s="166" t="s">
        <v>8</v>
      </c>
      <c r="C376" s="157" t="s">
        <v>6</v>
      </c>
      <c r="D376" s="157"/>
      <c r="E376" s="135"/>
      <c r="F376" s="135"/>
      <c r="G376" s="157" t="s">
        <v>34</v>
      </c>
      <c r="H376" s="144" t="s">
        <v>319</v>
      </c>
      <c r="I376" s="144" t="s">
        <v>411</v>
      </c>
      <c r="J376" s="144" t="s">
        <v>80</v>
      </c>
      <c r="K376" s="135" t="s">
        <v>3</v>
      </c>
      <c r="L376" s="135" t="s">
        <v>3</v>
      </c>
      <c r="M376" s="135">
        <v>0</v>
      </c>
      <c r="N376" s="136">
        <v>0</v>
      </c>
      <c r="O376" s="136">
        <v>0</v>
      </c>
      <c r="P376" s="136">
        <v>0</v>
      </c>
      <c r="Q376" s="136">
        <v>0</v>
      </c>
      <c r="R376" s="136">
        <v>0</v>
      </c>
      <c r="S376" s="134">
        <v>0</v>
      </c>
      <c r="T376" s="134">
        <v>0</v>
      </c>
      <c r="U376" s="136">
        <v>3140</v>
      </c>
      <c r="V376" s="136">
        <v>13400</v>
      </c>
      <c r="W376" s="136">
        <v>13400</v>
      </c>
      <c r="X376" s="136">
        <v>0</v>
      </c>
      <c r="Y376" s="134">
        <f t="shared" si="34"/>
        <v>29940</v>
      </c>
      <c r="Z376" s="142"/>
    </row>
    <row r="377" spans="1:26" s="148" customFormat="1">
      <c r="A377" s="187"/>
      <c r="B377" s="161" t="s">
        <v>9</v>
      </c>
      <c r="C377" s="157" t="s">
        <v>6</v>
      </c>
      <c r="D377" s="157"/>
      <c r="E377" s="135"/>
      <c r="F377" s="135"/>
      <c r="G377" s="157"/>
      <c r="H377" s="144"/>
      <c r="I377" s="144"/>
      <c r="J377" s="144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4">
        <f t="shared" si="34"/>
        <v>0</v>
      </c>
      <c r="Z377" s="143"/>
    </row>
    <row r="378" spans="1:26" s="148" customFormat="1">
      <c r="A378" s="187"/>
      <c r="B378" s="161" t="s">
        <v>10</v>
      </c>
      <c r="C378" s="157" t="s">
        <v>6</v>
      </c>
      <c r="D378" s="157"/>
      <c r="E378" s="135"/>
      <c r="F378" s="135"/>
      <c r="G378" s="157"/>
      <c r="H378" s="144"/>
      <c r="I378" s="144"/>
      <c r="J378" s="144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4">
        <f t="shared" si="34"/>
        <v>0</v>
      </c>
      <c r="Z378" s="143"/>
    </row>
    <row r="379" spans="1:26" s="148" customFormat="1" ht="57.95" customHeight="1">
      <c r="A379" s="187"/>
      <c r="B379" s="167" t="s">
        <v>485</v>
      </c>
      <c r="C379" s="157" t="s">
        <v>53</v>
      </c>
      <c r="D379" s="157" t="s">
        <v>3</v>
      </c>
      <c r="E379" s="157" t="s">
        <v>39</v>
      </c>
      <c r="F379" s="135" t="s">
        <v>433</v>
      </c>
      <c r="G379" s="157"/>
      <c r="H379" s="144" t="s">
        <v>3</v>
      </c>
      <c r="I379" s="144" t="s">
        <v>3</v>
      </c>
      <c r="J379" s="144" t="s">
        <v>3</v>
      </c>
      <c r="K379" s="135" t="s">
        <v>3</v>
      </c>
      <c r="L379" s="135" t="s">
        <v>3</v>
      </c>
      <c r="M379" s="135" t="s">
        <v>3</v>
      </c>
      <c r="N379" s="135" t="s">
        <v>3</v>
      </c>
      <c r="O379" s="135" t="s">
        <v>3</v>
      </c>
      <c r="P379" s="135" t="s">
        <v>3</v>
      </c>
      <c r="Q379" s="135" t="s">
        <v>3</v>
      </c>
      <c r="R379" s="135" t="s">
        <v>3</v>
      </c>
      <c r="S379" s="135" t="s">
        <v>3</v>
      </c>
      <c r="T379" s="135" t="s">
        <v>3</v>
      </c>
      <c r="U379" s="135">
        <v>5</v>
      </c>
      <c r="V379" s="135">
        <v>2</v>
      </c>
      <c r="W379" s="135">
        <v>2</v>
      </c>
      <c r="X379" s="135">
        <v>0</v>
      </c>
      <c r="Y379" s="135" t="s">
        <v>3</v>
      </c>
      <c r="Z379" s="143"/>
    </row>
    <row r="380" spans="1:26" s="148" customFormat="1" ht="45.6" customHeight="1">
      <c r="A380" s="187" t="s">
        <v>412</v>
      </c>
      <c r="B380" s="161" t="s">
        <v>413</v>
      </c>
      <c r="C380" s="157"/>
      <c r="D380" s="157"/>
      <c r="E380" s="135"/>
      <c r="F380" s="135"/>
      <c r="G380" s="157"/>
      <c r="H380" s="144"/>
      <c r="I380" s="144"/>
      <c r="J380" s="144"/>
      <c r="K380" s="135"/>
      <c r="L380" s="135"/>
      <c r="M380" s="135"/>
      <c r="N380" s="135"/>
      <c r="O380" s="135"/>
      <c r="P380" s="135"/>
      <c r="Q380" s="135"/>
      <c r="R380" s="136"/>
      <c r="S380" s="136"/>
      <c r="T380" s="136"/>
      <c r="U380" s="135"/>
      <c r="V380" s="135"/>
      <c r="W380" s="135"/>
      <c r="X380" s="135"/>
      <c r="Y380" s="134">
        <f t="shared" si="34"/>
        <v>0</v>
      </c>
      <c r="Z380" s="143"/>
    </row>
    <row r="381" spans="1:26" s="148" customFormat="1">
      <c r="A381" s="187"/>
      <c r="B381" s="166" t="s">
        <v>216</v>
      </c>
      <c r="C381" s="157" t="s">
        <v>6</v>
      </c>
      <c r="D381" s="157"/>
      <c r="E381" s="135"/>
      <c r="F381" s="135"/>
      <c r="G381" s="157"/>
      <c r="H381" s="135" t="s">
        <v>3</v>
      </c>
      <c r="I381" s="135" t="s">
        <v>3</v>
      </c>
      <c r="J381" s="135" t="s">
        <v>3</v>
      </c>
      <c r="K381" s="135" t="s">
        <v>3</v>
      </c>
      <c r="L381" s="135" t="s">
        <v>3</v>
      </c>
      <c r="M381" s="144" t="s">
        <v>3</v>
      </c>
      <c r="N381" s="144" t="s">
        <v>3</v>
      </c>
      <c r="O381" s="144" t="s">
        <v>3</v>
      </c>
      <c r="P381" s="135" t="s">
        <v>3</v>
      </c>
      <c r="Q381" s="135" t="s">
        <v>3</v>
      </c>
      <c r="R381" s="134">
        <f>R382</f>
        <v>0</v>
      </c>
      <c r="S381" s="134">
        <f t="shared" ref="S381:X381" si="40">SUM(S382:S382)</f>
        <v>0</v>
      </c>
      <c r="T381" s="134">
        <f t="shared" si="40"/>
        <v>0</v>
      </c>
      <c r="U381" s="134">
        <f t="shared" si="40"/>
        <v>0</v>
      </c>
      <c r="V381" s="134">
        <f t="shared" si="40"/>
        <v>569.6</v>
      </c>
      <c r="W381" s="134">
        <f t="shared" si="40"/>
        <v>3389.2</v>
      </c>
      <c r="X381" s="134">
        <f t="shared" si="40"/>
        <v>0</v>
      </c>
      <c r="Y381" s="134">
        <f t="shared" si="34"/>
        <v>3958.7999999999997</v>
      </c>
      <c r="Z381" s="142"/>
    </row>
    <row r="382" spans="1:26" s="148" customFormat="1" ht="66" customHeight="1">
      <c r="A382" s="187"/>
      <c r="B382" s="166"/>
      <c r="C382" s="157"/>
      <c r="D382" s="157"/>
      <c r="E382" s="135"/>
      <c r="F382" s="135"/>
      <c r="G382" s="157" t="s">
        <v>34</v>
      </c>
      <c r="H382" s="144" t="s">
        <v>319</v>
      </c>
      <c r="I382" s="144" t="s">
        <v>414</v>
      </c>
      <c r="J382" s="144" t="s">
        <v>80</v>
      </c>
      <c r="K382" s="135" t="s">
        <v>3</v>
      </c>
      <c r="L382" s="135" t="s">
        <v>3</v>
      </c>
      <c r="M382" s="144" t="s">
        <v>3</v>
      </c>
      <c r="N382" s="144" t="s">
        <v>3</v>
      </c>
      <c r="O382" s="144" t="s">
        <v>3</v>
      </c>
      <c r="P382" s="135" t="s">
        <v>3</v>
      </c>
      <c r="Q382" s="135" t="s">
        <v>3</v>
      </c>
      <c r="R382" s="134">
        <v>0</v>
      </c>
      <c r="S382" s="134">
        <v>0</v>
      </c>
      <c r="T382" s="134">
        <v>0</v>
      </c>
      <c r="U382" s="136">
        <v>0</v>
      </c>
      <c r="V382" s="134">
        <v>569.6</v>
      </c>
      <c r="W382" s="134">
        <v>3389.2</v>
      </c>
      <c r="X382" s="134">
        <v>0</v>
      </c>
      <c r="Y382" s="134">
        <f t="shared" si="34"/>
        <v>3958.7999999999997</v>
      </c>
      <c r="Z382" s="142"/>
    </row>
    <row r="383" spans="1:26" s="148" customFormat="1" ht="18.75" customHeight="1">
      <c r="A383" s="187"/>
      <c r="B383" s="156" t="s">
        <v>28</v>
      </c>
      <c r="C383" s="157"/>
      <c r="D383" s="157"/>
      <c r="E383" s="135"/>
      <c r="F383" s="135"/>
      <c r="G383" s="157"/>
      <c r="H383" s="144"/>
      <c r="I383" s="144"/>
      <c r="J383" s="144"/>
      <c r="K383" s="135"/>
      <c r="L383" s="135"/>
      <c r="M383" s="135"/>
      <c r="N383" s="135"/>
      <c r="O383" s="135"/>
      <c r="P383" s="135"/>
      <c r="Q383" s="135"/>
      <c r="R383" s="136">
        <f>R384</f>
        <v>0</v>
      </c>
      <c r="S383" s="136">
        <f t="shared" ref="S383:X383" si="41">SUM(S384:S384)</f>
        <v>0</v>
      </c>
      <c r="T383" s="134">
        <f t="shared" si="41"/>
        <v>0</v>
      </c>
      <c r="U383" s="136">
        <f t="shared" si="41"/>
        <v>0</v>
      </c>
      <c r="V383" s="136">
        <f t="shared" si="41"/>
        <v>5759.1</v>
      </c>
      <c r="W383" s="136">
        <f t="shared" si="41"/>
        <v>34268.699999999997</v>
      </c>
      <c r="X383" s="136">
        <f t="shared" si="41"/>
        <v>0</v>
      </c>
      <c r="Y383" s="134">
        <f t="shared" si="34"/>
        <v>40027.799999999996</v>
      </c>
      <c r="Z383" s="142"/>
    </row>
    <row r="384" spans="1:26" s="148" customFormat="1" ht="63" customHeight="1">
      <c r="A384" s="187"/>
      <c r="B384" s="166" t="s">
        <v>8</v>
      </c>
      <c r="C384" s="157" t="s">
        <v>6</v>
      </c>
      <c r="D384" s="157"/>
      <c r="E384" s="135"/>
      <c r="F384" s="135"/>
      <c r="G384" s="157" t="s">
        <v>34</v>
      </c>
      <c r="H384" s="144" t="s">
        <v>319</v>
      </c>
      <c r="I384" s="144" t="s">
        <v>414</v>
      </c>
      <c r="J384" s="144" t="s">
        <v>80</v>
      </c>
      <c r="K384" s="135" t="s">
        <v>3</v>
      </c>
      <c r="L384" s="135" t="s">
        <v>3</v>
      </c>
      <c r="M384" s="135">
        <v>0</v>
      </c>
      <c r="N384" s="136">
        <v>0</v>
      </c>
      <c r="O384" s="136">
        <v>0</v>
      </c>
      <c r="P384" s="136">
        <v>0</v>
      </c>
      <c r="Q384" s="136">
        <v>0</v>
      </c>
      <c r="R384" s="136">
        <v>0</v>
      </c>
      <c r="S384" s="134">
        <v>0</v>
      </c>
      <c r="T384" s="134">
        <v>0</v>
      </c>
      <c r="U384" s="136">
        <v>0</v>
      </c>
      <c r="V384" s="136">
        <v>5759.1</v>
      </c>
      <c r="W384" s="136">
        <v>34268.699999999997</v>
      </c>
      <c r="X384" s="136">
        <v>0</v>
      </c>
      <c r="Y384" s="134">
        <f t="shared" si="34"/>
        <v>40027.799999999996</v>
      </c>
      <c r="Z384" s="142"/>
    </row>
    <row r="385" spans="1:31" s="148" customFormat="1">
      <c r="A385" s="187"/>
      <c r="B385" s="161" t="s">
        <v>9</v>
      </c>
      <c r="C385" s="157" t="s">
        <v>6</v>
      </c>
      <c r="D385" s="157"/>
      <c r="E385" s="135"/>
      <c r="F385" s="135"/>
      <c r="G385" s="157"/>
      <c r="H385" s="144"/>
      <c r="I385" s="144"/>
      <c r="J385" s="144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4">
        <f t="shared" si="34"/>
        <v>0</v>
      </c>
      <c r="Z385" s="143"/>
    </row>
    <row r="386" spans="1:31" s="148" customFormat="1">
      <c r="A386" s="187"/>
      <c r="B386" s="161" t="s">
        <v>10</v>
      </c>
      <c r="C386" s="157" t="s">
        <v>6</v>
      </c>
      <c r="D386" s="157"/>
      <c r="E386" s="135"/>
      <c r="F386" s="135"/>
      <c r="G386" s="157"/>
      <c r="H386" s="144"/>
      <c r="I386" s="144"/>
      <c r="J386" s="144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4">
        <f t="shared" si="34"/>
        <v>0</v>
      </c>
      <c r="Z386" s="143"/>
    </row>
    <row r="387" spans="1:31" s="148" customFormat="1" ht="57.95" customHeight="1">
      <c r="A387" s="187"/>
      <c r="B387" s="167" t="s">
        <v>419</v>
      </c>
      <c r="C387" s="157" t="s">
        <v>53</v>
      </c>
      <c r="D387" s="157" t="s">
        <v>3</v>
      </c>
      <c r="E387" s="157" t="s">
        <v>39</v>
      </c>
      <c r="F387" s="135" t="s">
        <v>433</v>
      </c>
      <c r="G387" s="157"/>
      <c r="H387" s="144" t="s">
        <v>3</v>
      </c>
      <c r="I387" s="144" t="s">
        <v>3</v>
      </c>
      <c r="J387" s="144" t="s">
        <v>3</v>
      </c>
      <c r="K387" s="135" t="s">
        <v>3</v>
      </c>
      <c r="L387" s="135" t="s">
        <v>3</v>
      </c>
      <c r="M387" s="135" t="s">
        <v>3</v>
      </c>
      <c r="N387" s="135" t="s">
        <v>3</v>
      </c>
      <c r="O387" s="135" t="s">
        <v>3</v>
      </c>
      <c r="P387" s="135" t="s">
        <v>3</v>
      </c>
      <c r="Q387" s="135" t="s">
        <v>3</v>
      </c>
      <c r="R387" s="135" t="s">
        <v>3</v>
      </c>
      <c r="S387" s="135" t="s">
        <v>3</v>
      </c>
      <c r="T387" s="135" t="s">
        <v>3</v>
      </c>
      <c r="U387" s="135" t="s">
        <v>3</v>
      </c>
      <c r="V387" s="135">
        <v>1</v>
      </c>
      <c r="W387" s="135">
        <v>1</v>
      </c>
      <c r="X387" s="135">
        <v>0</v>
      </c>
      <c r="Y387" s="135" t="s">
        <v>3</v>
      </c>
      <c r="Z387" s="143"/>
    </row>
    <row r="388" spans="1:31" s="148" customFormat="1" ht="45.6" customHeight="1">
      <c r="A388" s="187" t="s">
        <v>486</v>
      </c>
      <c r="B388" s="161" t="s">
        <v>488</v>
      </c>
      <c r="C388" s="157"/>
      <c r="D388" s="157"/>
      <c r="E388" s="135"/>
      <c r="F388" s="135"/>
      <c r="G388" s="157"/>
      <c r="H388" s="144"/>
      <c r="I388" s="144"/>
      <c r="J388" s="144"/>
      <c r="K388" s="135"/>
      <c r="L388" s="135"/>
      <c r="M388" s="135"/>
      <c r="N388" s="135"/>
      <c r="O388" s="135"/>
      <c r="P388" s="135"/>
      <c r="Q388" s="135"/>
      <c r="R388" s="136"/>
      <c r="S388" s="136"/>
      <c r="T388" s="136"/>
      <c r="U388" s="135"/>
      <c r="V388" s="135"/>
      <c r="W388" s="135"/>
      <c r="X388" s="135"/>
      <c r="Y388" s="134">
        <f t="shared" ref="Y388:Y394" si="42">SUM(M388:X388)</f>
        <v>0</v>
      </c>
      <c r="Z388" s="143"/>
    </row>
    <row r="389" spans="1:31" s="148" customFormat="1">
      <c r="A389" s="187"/>
      <c r="B389" s="166" t="s">
        <v>216</v>
      </c>
      <c r="C389" s="157" t="s">
        <v>6</v>
      </c>
      <c r="D389" s="157"/>
      <c r="E389" s="135"/>
      <c r="F389" s="135"/>
      <c r="G389" s="157"/>
      <c r="H389" s="135" t="s">
        <v>3</v>
      </c>
      <c r="I389" s="135" t="s">
        <v>3</v>
      </c>
      <c r="J389" s="135" t="s">
        <v>3</v>
      </c>
      <c r="K389" s="135" t="s">
        <v>3</v>
      </c>
      <c r="L389" s="135" t="s">
        <v>3</v>
      </c>
      <c r="M389" s="144" t="s">
        <v>3</v>
      </c>
      <c r="N389" s="144" t="s">
        <v>3</v>
      </c>
      <c r="O389" s="144" t="s">
        <v>3</v>
      </c>
      <c r="P389" s="135" t="s">
        <v>3</v>
      </c>
      <c r="Q389" s="135" t="s">
        <v>3</v>
      </c>
      <c r="R389" s="134" t="str">
        <f>R390</f>
        <v>Х</v>
      </c>
      <c r="S389" s="134" t="str">
        <f>S390</f>
        <v>Х</v>
      </c>
      <c r="T389" s="134" t="str">
        <f>T390</f>
        <v>Х</v>
      </c>
      <c r="U389" s="134" t="str">
        <f>U390</f>
        <v>Х</v>
      </c>
      <c r="V389" s="134">
        <f>SUM(V390:V390)</f>
        <v>315</v>
      </c>
      <c r="W389" s="134">
        <f>SUM(W390:W390)</f>
        <v>312.10000000000002</v>
      </c>
      <c r="X389" s="134">
        <f>SUM(X390:X390)</f>
        <v>0</v>
      </c>
      <c r="Y389" s="134">
        <f t="shared" si="42"/>
        <v>627.1</v>
      </c>
      <c r="Z389" s="142"/>
    </row>
    <row r="390" spans="1:31" s="148" customFormat="1" ht="66" customHeight="1">
      <c r="A390" s="187"/>
      <c r="B390" s="166"/>
      <c r="C390" s="157"/>
      <c r="D390" s="157"/>
      <c r="E390" s="135"/>
      <c r="F390" s="135"/>
      <c r="G390" s="157" t="s">
        <v>34</v>
      </c>
      <c r="H390" s="144" t="s">
        <v>319</v>
      </c>
      <c r="I390" s="144" t="s">
        <v>489</v>
      </c>
      <c r="J390" s="144" t="s">
        <v>169</v>
      </c>
      <c r="K390" s="135" t="s">
        <v>3</v>
      </c>
      <c r="L390" s="135" t="s">
        <v>3</v>
      </c>
      <c r="M390" s="144" t="s">
        <v>3</v>
      </c>
      <c r="N390" s="144" t="s">
        <v>3</v>
      </c>
      <c r="O390" s="144" t="s">
        <v>3</v>
      </c>
      <c r="P390" s="135" t="s">
        <v>3</v>
      </c>
      <c r="Q390" s="135" t="s">
        <v>3</v>
      </c>
      <c r="R390" s="135" t="s">
        <v>3</v>
      </c>
      <c r="S390" s="135" t="s">
        <v>3</v>
      </c>
      <c r="T390" s="135" t="s">
        <v>3</v>
      </c>
      <c r="U390" s="135" t="s">
        <v>3</v>
      </c>
      <c r="V390" s="134">
        <v>315</v>
      </c>
      <c r="W390" s="134">
        <v>312.10000000000002</v>
      </c>
      <c r="X390" s="134">
        <v>0</v>
      </c>
      <c r="Y390" s="134">
        <f t="shared" si="42"/>
        <v>627.1</v>
      </c>
      <c r="Z390" s="142"/>
    </row>
    <row r="391" spans="1:31" s="148" customFormat="1" ht="18.75" customHeight="1">
      <c r="A391" s="187"/>
      <c r="B391" s="156" t="s">
        <v>28</v>
      </c>
      <c r="C391" s="157"/>
      <c r="D391" s="157"/>
      <c r="E391" s="135"/>
      <c r="F391" s="135"/>
      <c r="G391" s="157"/>
      <c r="H391" s="144"/>
      <c r="I391" s="144"/>
      <c r="J391" s="144"/>
      <c r="K391" s="135"/>
      <c r="L391" s="135"/>
      <c r="M391" s="135"/>
      <c r="N391" s="135"/>
      <c r="O391" s="135"/>
      <c r="P391" s="135"/>
      <c r="Q391" s="135"/>
      <c r="R391" s="136"/>
      <c r="S391" s="136"/>
      <c r="T391" s="134"/>
      <c r="U391" s="136"/>
      <c r="V391" s="136">
        <f>SUM(V392:V392)</f>
        <v>15433.5</v>
      </c>
      <c r="W391" s="136">
        <f>SUM(W392:W392)</f>
        <v>15293.6</v>
      </c>
      <c r="X391" s="136">
        <f>SUM(X392:X392)</f>
        <v>0</v>
      </c>
      <c r="Y391" s="134">
        <f t="shared" si="42"/>
        <v>30727.1</v>
      </c>
      <c r="Z391" s="142"/>
    </row>
    <row r="392" spans="1:31" s="148" customFormat="1" ht="63" customHeight="1">
      <c r="A392" s="187"/>
      <c r="B392" s="166" t="s">
        <v>8</v>
      </c>
      <c r="C392" s="157" t="s">
        <v>6</v>
      </c>
      <c r="D392" s="157"/>
      <c r="E392" s="135"/>
      <c r="F392" s="135"/>
      <c r="G392" s="157" t="s">
        <v>34</v>
      </c>
      <c r="H392" s="144" t="s">
        <v>319</v>
      </c>
      <c r="I392" s="144" t="s">
        <v>489</v>
      </c>
      <c r="J392" s="144" t="s">
        <v>169</v>
      </c>
      <c r="K392" s="135" t="s">
        <v>3</v>
      </c>
      <c r="L392" s="135" t="s">
        <v>3</v>
      </c>
      <c r="M392" s="135" t="s">
        <v>3</v>
      </c>
      <c r="N392" s="135" t="s">
        <v>3</v>
      </c>
      <c r="O392" s="135" t="s">
        <v>3</v>
      </c>
      <c r="P392" s="135" t="s">
        <v>3</v>
      </c>
      <c r="Q392" s="135" t="s">
        <v>3</v>
      </c>
      <c r="R392" s="135" t="s">
        <v>3</v>
      </c>
      <c r="S392" s="135" t="s">
        <v>3</v>
      </c>
      <c r="T392" s="135" t="s">
        <v>3</v>
      </c>
      <c r="U392" s="135" t="s">
        <v>3</v>
      </c>
      <c r="V392" s="136">
        <v>15433.5</v>
      </c>
      <c r="W392" s="136">
        <v>15293.6</v>
      </c>
      <c r="X392" s="136">
        <v>0</v>
      </c>
      <c r="Y392" s="134">
        <f t="shared" si="42"/>
        <v>30727.1</v>
      </c>
      <c r="Z392" s="142"/>
    </row>
    <row r="393" spans="1:31" s="148" customFormat="1">
      <c r="A393" s="187"/>
      <c r="B393" s="161" t="s">
        <v>9</v>
      </c>
      <c r="C393" s="157" t="s">
        <v>6</v>
      </c>
      <c r="D393" s="157"/>
      <c r="E393" s="135"/>
      <c r="F393" s="135"/>
      <c r="G393" s="157"/>
      <c r="H393" s="144"/>
      <c r="I393" s="144"/>
      <c r="J393" s="144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4">
        <f t="shared" si="42"/>
        <v>0</v>
      </c>
      <c r="Z393" s="143"/>
    </row>
    <row r="394" spans="1:31" s="148" customFormat="1">
      <c r="A394" s="187"/>
      <c r="B394" s="161" t="s">
        <v>10</v>
      </c>
      <c r="C394" s="157" t="s">
        <v>6</v>
      </c>
      <c r="D394" s="157"/>
      <c r="E394" s="135"/>
      <c r="F394" s="135"/>
      <c r="G394" s="157"/>
      <c r="H394" s="144"/>
      <c r="I394" s="144"/>
      <c r="J394" s="144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4">
        <f t="shared" si="42"/>
        <v>0</v>
      </c>
      <c r="Z394" s="143"/>
    </row>
    <row r="395" spans="1:31" s="148" customFormat="1" ht="57.95" customHeight="1">
      <c r="A395" s="187"/>
      <c r="B395" s="167" t="s">
        <v>487</v>
      </c>
      <c r="C395" s="157" t="s">
        <v>53</v>
      </c>
      <c r="D395" s="157" t="s">
        <v>3</v>
      </c>
      <c r="E395" s="157" t="s">
        <v>39</v>
      </c>
      <c r="F395" s="135" t="s">
        <v>483</v>
      </c>
      <c r="G395" s="157"/>
      <c r="H395" s="144" t="s">
        <v>3</v>
      </c>
      <c r="I395" s="144" t="s">
        <v>3</v>
      </c>
      <c r="J395" s="144" t="s">
        <v>3</v>
      </c>
      <c r="K395" s="135" t="s">
        <v>3</v>
      </c>
      <c r="L395" s="135" t="s">
        <v>3</v>
      </c>
      <c r="M395" s="135" t="s">
        <v>3</v>
      </c>
      <c r="N395" s="135" t="s">
        <v>3</v>
      </c>
      <c r="O395" s="135" t="s">
        <v>3</v>
      </c>
      <c r="P395" s="135" t="s">
        <v>3</v>
      </c>
      <c r="Q395" s="135" t="s">
        <v>3</v>
      </c>
      <c r="R395" s="135" t="s">
        <v>3</v>
      </c>
      <c r="S395" s="135" t="s">
        <v>3</v>
      </c>
      <c r="T395" s="135" t="s">
        <v>3</v>
      </c>
      <c r="U395" s="135" t="s">
        <v>3</v>
      </c>
      <c r="V395" s="135" t="s">
        <v>3</v>
      </c>
      <c r="W395" s="135">
        <v>1</v>
      </c>
      <c r="X395" s="135">
        <v>0</v>
      </c>
      <c r="Y395" s="135" t="s">
        <v>3</v>
      </c>
      <c r="Z395" s="143"/>
    </row>
    <row r="396" spans="1:31" s="148" customFormat="1" ht="60" customHeight="1">
      <c r="A396" s="187" t="s">
        <v>274</v>
      </c>
      <c r="B396" s="161" t="s">
        <v>334</v>
      </c>
      <c r="C396" s="157"/>
      <c r="D396" s="157">
        <v>1</v>
      </c>
      <c r="E396" s="135"/>
      <c r="F396" s="135" t="s">
        <v>430</v>
      </c>
      <c r="G396" s="157"/>
      <c r="H396" s="144" t="s">
        <v>3</v>
      </c>
      <c r="I396" s="144" t="s">
        <v>3</v>
      </c>
      <c r="J396" s="144" t="s">
        <v>3</v>
      </c>
      <c r="K396" s="135" t="s">
        <v>3</v>
      </c>
      <c r="L396" s="135" t="s">
        <v>3</v>
      </c>
      <c r="M396" s="144" t="s">
        <v>3</v>
      </c>
      <c r="N396" s="144" t="s">
        <v>3</v>
      </c>
      <c r="O396" s="144" t="s">
        <v>3</v>
      </c>
      <c r="P396" s="135" t="s">
        <v>3</v>
      </c>
      <c r="Q396" s="135" t="s">
        <v>3</v>
      </c>
      <c r="R396" s="135" t="s">
        <v>3</v>
      </c>
      <c r="S396" s="135" t="s">
        <v>3</v>
      </c>
      <c r="T396" s="135" t="s">
        <v>3</v>
      </c>
      <c r="U396" s="135" t="s">
        <v>3</v>
      </c>
      <c r="V396" s="135" t="s">
        <v>3</v>
      </c>
      <c r="W396" s="135" t="s">
        <v>3</v>
      </c>
      <c r="X396" s="135" t="s">
        <v>3</v>
      </c>
      <c r="Y396" s="135" t="s">
        <v>3</v>
      </c>
      <c r="Z396" s="143"/>
    </row>
    <row r="397" spans="1:31" s="148" customFormat="1" ht="15" customHeight="1">
      <c r="A397" s="187"/>
      <c r="B397" s="243" t="s">
        <v>216</v>
      </c>
      <c r="C397" s="157" t="s">
        <v>6</v>
      </c>
      <c r="D397" s="157" t="s">
        <v>3</v>
      </c>
      <c r="E397" s="135" t="s">
        <v>3</v>
      </c>
      <c r="F397" s="135" t="s">
        <v>3</v>
      </c>
      <c r="G397" s="157"/>
      <c r="H397" s="144" t="s">
        <v>3</v>
      </c>
      <c r="I397" s="144" t="s">
        <v>3</v>
      </c>
      <c r="J397" s="144" t="s">
        <v>3</v>
      </c>
      <c r="K397" s="135" t="s">
        <v>3</v>
      </c>
      <c r="L397" s="135" t="s">
        <v>3</v>
      </c>
      <c r="M397" s="144" t="s">
        <v>3</v>
      </c>
      <c r="N397" s="144" t="s">
        <v>3</v>
      </c>
      <c r="O397" s="144" t="s">
        <v>3</v>
      </c>
      <c r="P397" s="135" t="s">
        <v>3</v>
      </c>
      <c r="Q397" s="135" t="s">
        <v>3</v>
      </c>
      <c r="R397" s="134">
        <f>R399</f>
        <v>2100</v>
      </c>
      <c r="S397" s="135">
        <f>SUM(S398:S401)</f>
        <v>0</v>
      </c>
      <c r="T397" s="134">
        <f>SUM(T398:T401)</f>
        <v>121.30000000000001</v>
      </c>
      <c r="U397" s="135">
        <f>SUM(U398:U401)</f>
        <v>187.9</v>
      </c>
      <c r="V397" s="135">
        <f>SUM(V398:V401)</f>
        <v>197.7</v>
      </c>
      <c r="W397" s="135">
        <f>SUM(W398:W401)</f>
        <v>197.8</v>
      </c>
      <c r="X397" s="135">
        <v>0</v>
      </c>
      <c r="Y397" s="134">
        <f t="shared" si="34"/>
        <v>2804.7000000000003</v>
      </c>
      <c r="Z397" s="142"/>
    </row>
    <row r="398" spans="1:31" s="148" customFormat="1" ht="15" customHeight="1">
      <c r="A398" s="187"/>
      <c r="B398" s="243"/>
      <c r="C398" s="157"/>
      <c r="D398" s="157"/>
      <c r="E398" s="135"/>
      <c r="F398" s="135"/>
      <c r="G398" s="157"/>
      <c r="H398" s="144" t="s">
        <v>319</v>
      </c>
      <c r="I398" s="144" t="s">
        <v>283</v>
      </c>
      <c r="J398" s="144" t="s">
        <v>343</v>
      </c>
      <c r="K398" s="135" t="s">
        <v>3</v>
      </c>
      <c r="L398" s="135" t="s">
        <v>3</v>
      </c>
      <c r="M398" s="144" t="s">
        <v>3</v>
      </c>
      <c r="N398" s="144" t="s">
        <v>3</v>
      </c>
      <c r="O398" s="144" t="s">
        <v>3</v>
      </c>
      <c r="P398" s="135" t="s">
        <v>3</v>
      </c>
      <c r="Q398" s="135" t="s">
        <v>3</v>
      </c>
      <c r="R398" s="134">
        <v>0</v>
      </c>
      <c r="S398" s="134">
        <v>0</v>
      </c>
      <c r="T398" s="134">
        <v>0</v>
      </c>
      <c r="U398" s="134">
        <v>0</v>
      </c>
      <c r="V398" s="134">
        <v>0</v>
      </c>
      <c r="W398" s="134">
        <v>0</v>
      </c>
      <c r="X398" s="134">
        <v>0</v>
      </c>
      <c r="Y398" s="134">
        <f t="shared" si="34"/>
        <v>0</v>
      </c>
      <c r="Z398" s="142"/>
      <c r="AA398" s="148">
        <v>0</v>
      </c>
      <c r="AB398" s="148">
        <v>0</v>
      </c>
      <c r="AC398" s="148">
        <v>0</v>
      </c>
      <c r="AD398" s="148">
        <v>0</v>
      </c>
      <c r="AE398" s="148">
        <v>0</v>
      </c>
    </row>
    <row r="399" spans="1:31" s="148" customFormat="1" ht="15" customHeight="1">
      <c r="A399" s="187"/>
      <c r="B399" s="243"/>
      <c r="C399" s="157"/>
      <c r="D399" s="157"/>
      <c r="E399" s="135"/>
      <c r="F399" s="135"/>
      <c r="G399" s="157"/>
      <c r="H399" s="144" t="s">
        <v>319</v>
      </c>
      <c r="I399" s="144" t="s">
        <v>283</v>
      </c>
      <c r="J399" s="144" t="s">
        <v>84</v>
      </c>
      <c r="K399" s="135" t="s">
        <v>3</v>
      </c>
      <c r="L399" s="135" t="s">
        <v>3</v>
      </c>
      <c r="M399" s="144" t="s">
        <v>3</v>
      </c>
      <c r="N399" s="144" t="s">
        <v>3</v>
      </c>
      <c r="O399" s="144" t="s">
        <v>3</v>
      </c>
      <c r="P399" s="135" t="s">
        <v>3</v>
      </c>
      <c r="Q399" s="135" t="s">
        <v>3</v>
      </c>
      <c r="R399" s="134">
        <f>R411</f>
        <v>2100</v>
      </c>
      <c r="S399" s="134">
        <v>0</v>
      </c>
      <c r="T399" s="134">
        <f>SUM(T411)</f>
        <v>0</v>
      </c>
      <c r="U399" s="134">
        <f>SUM(U411)</f>
        <v>0</v>
      </c>
      <c r="V399" s="134">
        <f>SUM(V411)</f>
        <v>0</v>
      </c>
      <c r="W399" s="134">
        <f>SUM(W411)</f>
        <v>0</v>
      </c>
      <c r="X399" s="134">
        <f>SUM(X411)</f>
        <v>0</v>
      </c>
      <c r="Y399" s="134">
        <f t="shared" si="34"/>
        <v>2100</v>
      </c>
      <c r="Z399" s="142"/>
      <c r="AA399" s="148">
        <v>0</v>
      </c>
      <c r="AB399" s="148">
        <v>0</v>
      </c>
      <c r="AC399" s="148">
        <v>0</v>
      </c>
      <c r="AD399" s="148">
        <v>0</v>
      </c>
      <c r="AE399" s="148">
        <v>0</v>
      </c>
    </row>
    <row r="400" spans="1:31" s="148" customFormat="1" ht="15" customHeight="1">
      <c r="A400" s="187"/>
      <c r="B400" s="243"/>
      <c r="C400" s="157"/>
      <c r="D400" s="157"/>
      <c r="E400" s="135"/>
      <c r="F400" s="135"/>
      <c r="G400" s="157"/>
      <c r="H400" s="144" t="s">
        <v>319</v>
      </c>
      <c r="I400" s="144" t="s">
        <v>284</v>
      </c>
      <c r="J400" s="144" t="s">
        <v>77</v>
      </c>
      <c r="K400" s="135" t="s">
        <v>3</v>
      </c>
      <c r="L400" s="135" t="s">
        <v>3</v>
      </c>
      <c r="M400" s="144" t="s">
        <v>3</v>
      </c>
      <c r="N400" s="144" t="s">
        <v>3</v>
      </c>
      <c r="O400" s="144" t="s">
        <v>3</v>
      </c>
      <c r="P400" s="135" t="s">
        <v>3</v>
      </c>
      <c r="Q400" s="135" t="s">
        <v>3</v>
      </c>
      <c r="R400" s="135" t="s">
        <v>3</v>
      </c>
      <c r="S400" s="134">
        <v>0</v>
      </c>
      <c r="T400" s="134">
        <f>SUM(T419)</f>
        <v>0</v>
      </c>
      <c r="U400" s="134">
        <f>SUM(U419)</f>
        <v>0</v>
      </c>
      <c r="V400" s="134">
        <f>SUM(V419)</f>
        <v>0</v>
      </c>
      <c r="W400" s="134">
        <f>SUM(W419)</f>
        <v>0</v>
      </c>
      <c r="X400" s="134">
        <f>SUM(X419)</f>
        <v>0</v>
      </c>
      <c r="Y400" s="134">
        <f t="shared" si="34"/>
        <v>0</v>
      </c>
      <c r="Z400" s="142"/>
      <c r="AA400" s="148">
        <v>0</v>
      </c>
      <c r="AB400" s="148">
        <v>0</v>
      </c>
      <c r="AC400" s="148">
        <v>0</v>
      </c>
      <c r="AD400" s="148">
        <v>0</v>
      </c>
      <c r="AE400" s="148">
        <v>0</v>
      </c>
    </row>
    <row r="401" spans="1:31" s="148" customFormat="1" ht="15" customHeight="1">
      <c r="A401" s="187"/>
      <c r="B401" s="243"/>
      <c r="C401" s="157"/>
      <c r="D401" s="157"/>
      <c r="E401" s="135"/>
      <c r="F401" s="135"/>
      <c r="G401" s="157"/>
      <c r="H401" s="144" t="s">
        <v>319</v>
      </c>
      <c r="I401" s="144" t="s">
        <v>352</v>
      </c>
      <c r="J401" s="144" t="s">
        <v>80</v>
      </c>
      <c r="K401" s="135"/>
      <c r="L401" s="135"/>
      <c r="M401" s="144"/>
      <c r="N401" s="144"/>
      <c r="O401" s="144"/>
      <c r="P401" s="135"/>
      <c r="Q401" s="135"/>
      <c r="R401" s="135"/>
      <c r="S401" s="134">
        <v>0</v>
      </c>
      <c r="T401" s="134">
        <f>SUM(T428,T438)</f>
        <v>121.30000000000001</v>
      </c>
      <c r="U401" s="134">
        <f>SUM(U428,U438)</f>
        <v>187.9</v>
      </c>
      <c r="V401" s="134">
        <f>SUM(V428,V438)</f>
        <v>197.7</v>
      </c>
      <c r="W401" s="134">
        <f>SUM(W428,W438)</f>
        <v>197.8</v>
      </c>
      <c r="X401" s="134">
        <f>SUM(X428,X438)</f>
        <v>0</v>
      </c>
      <c r="Y401" s="134">
        <f t="shared" si="34"/>
        <v>704.7</v>
      </c>
      <c r="Z401" s="142"/>
      <c r="AA401" s="148">
        <v>121.3</v>
      </c>
      <c r="AB401" s="148">
        <v>187.9</v>
      </c>
      <c r="AC401" s="148">
        <v>197.8</v>
      </c>
      <c r="AD401" s="148">
        <v>197.8</v>
      </c>
      <c r="AE401" s="148">
        <v>0</v>
      </c>
    </row>
    <row r="402" spans="1:31" s="148" customFormat="1" ht="16.5" customHeight="1">
      <c r="A402" s="187"/>
      <c r="B402" s="156" t="s">
        <v>28</v>
      </c>
      <c r="C402" s="157"/>
      <c r="D402" s="157"/>
      <c r="E402" s="135"/>
      <c r="F402" s="135"/>
      <c r="G402" s="157"/>
      <c r="H402" s="144" t="s">
        <v>3</v>
      </c>
      <c r="I402" s="144" t="s">
        <v>3</v>
      </c>
      <c r="J402" s="144" t="s">
        <v>3</v>
      </c>
      <c r="K402" s="135" t="s">
        <v>3</v>
      </c>
      <c r="L402" s="135" t="s">
        <v>3</v>
      </c>
      <c r="M402" s="144" t="s">
        <v>3</v>
      </c>
      <c r="N402" s="144" t="s">
        <v>3</v>
      </c>
      <c r="O402" s="144" t="s">
        <v>3</v>
      </c>
      <c r="P402" s="135" t="s">
        <v>3</v>
      </c>
      <c r="Q402" s="135" t="s">
        <v>3</v>
      </c>
      <c r="R402" s="134">
        <f t="shared" ref="R402:X402" si="43">R403</f>
        <v>0</v>
      </c>
      <c r="S402" s="134">
        <f t="shared" si="43"/>
        <v>0</v>
      </c>
      <c r="T402" s="134">
        <f t="shared" si="43"/>
        <v>1900</v>
      </c>
      <c r="U402" s="134">
        <f t="shared" si="43"/>
        <v>1900</v>
      </c>
      <c r="V402" s="134">
        <f t="shared" si="43"/>
        <v>2000</v>
      </c>
      <c r="W402" s="134">
        <f t="shared" si="43"/>
        <v>2000</v>
      </c>
      <c r="X402" s="134">
        <f t="shared" si="43"/>
        <v>0</v>
      </c>
      <c r="Y402" s="134">
        <f t="shared" si="34"/>
        <v>7800</v>
      </c>
      <c r="Z402" s="142"/>
      <c r="AA402" s="206">
        <v>1900</v>
      </c>
      <c r="AB402" s="206">
        <v>1900</v>
      </c>
      <c r="AC402" s="206">
        <v>2000</v>
      </c>
      <c r="AD402" s="206">
        <v>2000</v>
      </c>
      <c r="AE402" s="148">
        <v>0</v>
      </c>
    </row>
    <row r="403" spans="1:31" s="148" customFormat="1" ht="15" customHeight="1">
      <c r="A403" s="187"/>
      <c r="B403" s="161" t="s">
        <v>8</v>
      </c>
      <c r="C403" s="157" t="s">
        <v>6</v>
      </c>
      <c r="D403" s="157"/>
      <c r="E403" s="135" t="s">
        <v>3</v>
      </c>
      <c r="F403" s="135" t="s">
        <v>3</v>
      </c>
      <c r="G403" s="157"/>
      <c r="H403" s="144" t="s">
        <v>319</v>
      </c>
      <c r="I403" s="144" t="s">
        <v>352</v>
      </c>
      <c r="J403" s="144" t="s">
        <v>80</v>
      </c>
      <c r="K403" s="135" t="s">
        <v>3</v>
      </c>
      <c r="L403" s="135" t="s">
        <v>3</v>
      </c>
      <c r="M403" s="135" t="s">
        <v>3</v>
      </c>
      <c r="N403" s="135" t="s">
        <v>3</v>
      </c>
      <c r="O403" s="135" t="s">
        <v>3</v>
      </c>
      <c r="P403" s="135" t="s">
        <v>3</v>
      </c>
      <c r="Q403" s="135" t="s">
        <v>3</v>
      </c>
      <c r="R403" s="134">
        <v>0</v>
      </c>
      <c r="S403" s="134">
        <v>0</v>
      </c>
      <c r="T403" s="134">
        <f>SUM(T431,T441)</f>
        <v>1900</v>
      </c>
      <c r="U403" s="134">
        <f>SUM(U431,U441)</f>
        <v>1900</v>
      </c>
      <c r="V403" s="134">
        <f>SUM(V431,V441)</f>
        <v>2000</v>
      </c>
      <c r="W403" s="134">
        <f>SUM(W431,W441)</f>
        <v>2000</v>
      </c>
      <c r="X403" s="134">
        <f>SUM(X431,X441)</f>
        <v>0</v>
      </c>
      <c r="Y403" s="134">
        <f t="shared" si="34"/>
        <v>7800</v>
      </c>
      <c r="Z403" s="142"/>
      <c r="AA403" s="206">
        <v>1900</v>
      </c>
      <c r="AB403" s="206">
        <v>1900</v>
      </c>
      <c r="AC403" s="206">
        <v>2000</v>
      </c>
      <c r="AD403" s="206">
        <v>2000</v>
      </c>
      <c r="AE403" s="148">
        <v>0</v>
      </c>
    </row>
    <row r="404" spans="1:31" s="148" customFormat="1" ht="15" customHeight="1">
      <c r="A404" s="187"/>
      <c r="B404" s="161" t="s">
        <v>9</v>
      </c>
      <c r="C404" s="157" t="s">
        <v>6</v>
      </c>
      <c r="D404" s="157"/>
      <c r="E404" s="135" t="s">
        <v>3</v>
      </c>
      <c r="F404" s="135" t="s">
        <v>3</v>
      </c>
      <c r="G404" s="157"/>
      <c r="H404" s="144" t="s">
        <v>3</v>
      </c>
      <c r="I404" s="144" t="s">
        <v>3</v>
      </c>
      <c r="J404" s="144" t="s">
        <v>3</v>
      </c>
      <c r="K404" s="135" t="s">
        <v>3</v>
      </c>
      <c r="L404" s="135" t="s">
        <v>3</v>
      </c>
      <c r="M404" s="135" t="s">
        <v>3</v>
      </c>
      <c r="N404" s="135" t="s">
        <v>3</v>
      </c>
      <c r="O404" s="135" t="s">
        <v>3</v>
      </c>
      <c r="P404" s="135" t="s">
        <v>3</v>
      </c>
      <c r="Q404" s="135" t="s">
        <v>3</v>
      </c>
      <c r="R404" s="135" t="s">
        <v>3</v>
      </c>
      <c r="S404" s="135" t="s">
        <v>3</v>
      </c>
      <c r="T404" s="135" t="s">
        <v>3</v>
      </c>
      <c r="U404" s="135" t="s">
        <v>3</v>
      </c>
      <c r="V404" s="135" t="s">
        <v>3</v>
      </c>
      <c r="W404" s="135" t="s">
        <v>3</v>
      </c>
      <c r="X404" s="135" t="s">
        <v>3</v>
      </c>
      <c r="Y404" s="134">
        <f t="shared" si="34"/>
        <v>0</v>
      </c>
      <c r="Z404" s="142"/>
    </row>
    <row r="405" spans="1:31" s="148" customFormat="1" ht="15" customHeight="1">
      <c r="A405" s="187"/>
      <c r="B405" s="161" t="s">
        <v>10</v>
      </c>
      <c r="C405" s="157" t="s">
        <v>6</v>
      </c>
      <c r="D405" s="157"/>
      <c r="E405" s="135" t="s">
        <v>3</v>
      </c>
      <c r="F405" s="135" t="s">
        <v>3</v>
      </c>
      <c r="G405" s="157"/>
      <c r="H405" s="144" t="s">
        <v>3</v>
      </c>
      <c r="I405" s="144" t="s">
        <v>3</v>
      </c>
      <c r="J405" s="144" t="s">
        <v>3</v>
      </c>
      <c r="K405" s="135" t="s">
        <v>3</v>
      </c>
      <c r="L405" s="135" t="s">
        <v>3</v>
      </c>
      <c r="M405" s="135" t="s">
        <v>3</v>
      </c>
      <c r="N405" s="135" t="s">
        <v>3</v>
      </c>
      <c r="O405" s="135" t="s">
        <v>3</v>
      </c>
      <c r="P405" s="135" t="s">
        <v>3</v>
      </c>
      <c r="Q405" s="135" t="s">
        <v>3</v>
      </c>
      <c r="R405" s="135" t="s">
        <v>3</v>
      </c>
      <c r="S405" s="135" t="s">
        <v>3</v>
      </c>
      <c r="T405" s="135" t="s">
        <v>3</v>
      </c>
      <c r="U405" s="135" t="s">
        <v>3</v>
      </c>
      <c r="V405" s="135" t="s">
        <v>3</v>
      </c>
      <c r="W405" s="135" t="s">
        <v>3</v>
      </c>
      <c r="X405" s="135" t="s">
        <v>3</v>
      </c>
      <c r="Y405" s="134">
        <f t="shared" si="34"/>
        <v>0</v>
      </c>
      <c r="Z405" s="142"/>
    </row>
    <row r="406" spans="1:31" s="148" customFormat="1" ht="31.5" customHeight="1">
      <c r="A406" s="187"/>
      <c r="B406" s="167" t="s">
        <v>354</v>
      </c>
      <c r="C406" s="157" t="s">
        <v>341</v>
      </c>
      <c r="D406" s="157"/>
      <c r="E406" s="157" t="s">
        <v>39</v>
      </c>
      <c r="F406" s="135" t="s">
        <v>430</v>
      </c>
      <c r="G406" s="157"/>
      <c r="H406" s="144" t="s">
        <v>3</v>
      </c>
      <c r="I406" s="144" t="s">
        <v>3</v>
      </c>
      <c r="J406" s="144" t="s">
        <v>3</v>
      </c>
      <c r="K406" s="135" t="s">
        <v>3</v>
      </c>
      <c r="L406" s="135" t="s">
        <v>3</v>
      </c>
      <c r="M406" s="135" t="s">
        <v>3</v>
      </c>
      <c r="N406" s="135" t="s">
        <v>3</v>
      </c>
      <c r="O406" s="135" t="s">
        <v>3</v>
      </c>
      <c r="P406" s="135" t="s">
        <v>3</v>
      </c>
      <c r="Q406" s="135" t="s">
        <v>3</v>
      </c>
      <c r="R406" s="135">
        <v>0</v>
      </c>
      <c r="S406" s="135">
        <v>0</v>
      </c>
      <c r="T406" s="135">
        <v>24</v>
      </c>
      <c r="U406" s="135">
        <v>24</v>
      </c>
      <c r="V406" s="135">
        <v>24</v>
      </c>
      <c r="W406" s="135">
        <v>24</v>
      </c>
      <c r="X406" s="135">
        <v>24</v>
      </c>
      <c r="Y406" s="135" t="s">
        <v>3</v>
      </c>
      <c r="Z406" s="143"/>
    </row>
    <row r="407" spans="1:31" s="148" customFormat="1" ht="74.45" customHeight="1">
      <c r="A407" s="187"/>
      <c r="B407" s="167" t="s">
        <v>359</v>
      </c>
      <c r="C407" s="157" t="s">
        <v>339</v>
      </c>
      <c r="D407" s="157"/>
      <c r="E407" s="157" t="s">
        <v>39</v>
      </c>
      <c r="F407" s="135" t="s">
        <v>430</v>
      </c>
      <c r="G407" s="157"/>
      <c r="H407" s="144" t="s">
        <v>3</v>
      </c>
      <c r="I407" s="144" t="s">
        <v>3</v>
      </c>
      <c r="J407" s="144" t="s">
        <v>3</v>
      </c>
      <c r="K407" s="135" t="s">
        <v>3</v>
      </c>
      <c r="L407" s="135" t="s">
        <v>3</v>
      </c>
      <c r="M407" s="135" t="s">
        <v>3</v>
      </c>
      <c r="N407" s="135" t="s">
        <v>3</v>
      </c>
      <c r="O407" s="135" t="s">
        <v>3</v>
      </c>
      <c r="P407" s="135" t="s">
        <v>3</v>
      </c>
      <c r="Q407" s="135" t="s">
        <v>3</v>
      </c>
      <c r="R407" s="135">
        <v>111</v>
      </c>
      <c r="S407" s="135">
        <v>204</v>
      </c>
      <c r="T407" s="135">
        <v>393</v>
      </c>
      <c r="U407" s="135">
        <v>364</v>
      </c>
      <c r="V407" s="135">
        <v>314</v>
      </c>
      <c r="W407" s="135">
        <v>314</v>
      </c>
      <c r="X407" s="135">
        <v>314</v>
      </c>
      <c r="Y407" s="135" t="s">
        <v>3</v>
      </c>
      <c r="Z407" s="143"/>
    </row>
    <row r="408" spans="1:31" s="148" customFormat="1" ht="72.95" customHeight="1">
      <c r="A408" s="187"/>
      <c r="B408" s="167" t="s">
        <v>445</v>
      </c>
      <c r="C408" s="157" t="s">
        <v>339</v>
      </c>
      <c r="D408" s="157" t="s">
        <v>3</v>
      </c>
      <c r="E408" s="157" t="s">
        <v>39</v>
      </c>
      <c r="F408" s="135" t="s">
        <v>430</v>
      </c>
      <c r="G408" s="157"/>
      <c r="H408" s="144" t="s">
        <v>3</v>
      </c>
      <c r="I408" s="144" t="s">
        <v>3</v>
      </c>
      <c r="J408" s="144" t="s">
        <v>3</v>
      </c>
      <c r="K408" s="135" t="s">
        <v>3</v>
      </c>
      <c r="L408" s="135" t="s">
        <v>3</v>
      </c>
      <c r="M408" s="135" t="s">
        <v>3</v>
      </c>
      <c r="N408" s="135" t="s">
        <v>3</v>
      </c>
      <c r="O408" s="135" t="s">
        <v>3</v>
      </c>
      <c r="P408" s="135" t="s">
        <v>3</v>
      </c>
      <c r="Q408" s="135" t="s">
        <v>3</v>
      </c>
      <c r="R408" s="163">
        <v>73</v>
      </c>
      <c r="S408" s="163">
        <v>109</v>
      </c>
      <c r="T408" s="163">
        <v>109</v>
      </c>
      <c r="U408" s="135">
        <v>146</v>
      </c>
      <c r="V408" s="135">
        <v>146</v>
      </c>
      <c r="W408" s="135">
        <v>146</v>
      </c>
      <c r="X408" s="135">
        <v>146</v>
      </c>
      <c r="Y408" s="135" t="s">
        <v>3</v>
      </c>
      <c r="Z408" s="143"/>
    </row>
    <row r="409" spans="1:31" s="148" customFormat="1" ht="30" customHeight="1">
      <c r="A409" s="187" t="s">
        <v>295</v>
      </c>
      <c r="B409" s="161" t="s">
        <v>296</v>
      </c>
      <c r="C409" s="157"/>
      <c r="D409" s="157"/>
      <c r="E409" s="135"/>
      <c r="F409" s="135"/>
      <c r="G409" s="157"/>
      <c r="H409" s="144"/>
      <c r="I409" s="144"/>
      <c r="J409" s="144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4"/>
      <c r="Z409" s="143"/>
    </row>
    <row r="410" spans="1:31" s="148" customFormat="1" ht="15" customHeight="1">
      <c r="A410" s="187"/>
      <c r="B410" s="166" t="s">
        <v>216</v>
      </c>
      <c r="C410" s="157" t="s">
        <v>6</v>
      </c>
      <c r="D410" s="157" t="s">
        <v>3</v>
      </c>
      <c r="E410" s="135" t="s">
        <v>3</v>
      </c>
      <c r="F410" s="135" t="s">
        <v>3</v>
      </c>
      <c r="G410" s="157"/>
      <c r="H410" s="144" t="s">
        <v>3</v>
      </c>
      <c r="I410" s="144" t="s">
        <v>3</v>
      </c>
      <c r="J410" s="144" t="s">
        <v>3</v>
      </c>
      <c r="K410" s="135" t="s">
        <v>3</v>
      </c>
      <c r="L410" s="135" t="s">
        <v>3</v>
      </c>
      <c r="M410" s="144" t="s">
        <v>3</v>
      </c>
      <c r="N410" s="144" t="s">
        <v>3</v>
      </c>
      <c r="O410" s="144" t="s">
        <v>3</v>
      </c>
      <c r="P410" s="135" t="s">
        <v>3</v>
      </c>
      <c r="Q410" s="135" t="s">
        <v>3</v>
      </c>
      <c r="R410" s="134">
        <f t="shared" ref="R410:X410" si="44">R411</f>
        <v>2100</v>
      </c>
      <c r="S410" s="134">
        <f t="shared" si="44"/>
        <v>0</v>
      </c>
      <c r="T410" s="134">
        <f t="shared" si="44"/>
        <v>0</v>
      </c>
      <c r="U410" s="134">
        <f t="shared" si="44"/>
        <v>0</v>
      </c>
      <c r="V410" s="134">
        <f t="shared" si="44"/>
        <v>0</v>
      </c>
      <c r="W410" s="134">
        <f t="shared" si="44"/>
        <v>0</v>
      </c>
      <c r="X410" s="134">
        <f t="shared" si="44"/>
        <v>0</v>
      </c>
      <c r="Y410" s="134">
        <f t="shared" si="34"/>
        <v>2100</v>
      </c>
      <c r="Z410" s="142"/>
    </row>
    <row r="411" spans="1:31" s="148" customFormat="1" ht="15" customHeight="1">
      <c r="A411" s="187"/>
      <c r="B411" s="166"/>
      <c r="C411" s="157"/>
      <c r="D411" s="157"/>
      <c r="E411" s="135"/>
      <c r="F411" s="135"/>
      <c r="G411" s="157"/>
      <c r="H411" s="144" t="s">
        <v>319</v>
      </c>
      <c r="I411" s="144" t="s">
        <v>283</v>
      </c>
      <c r="J411" s="144" t="s">
        <v>84</v>
      </c>
      <c r="K411" s="135" t="s">
        <v>3</v>
      </c>
      <c r="L411" s="135" t="s">
        <v>3</v>
      </c>
      <c r="M411" s="144" t="s">
        <v>3</v>
      </c>
      <c r="N411" s="144" t="s">
        <v>3</v>
      </c>
      <c r="O411" s="144" t="s">
        <v>3</v>
      </c>
      <c r="P411" s="135" t="s">
        <v>3</v>
      </c>
      <c r="Q411" s="135" t="s">
        <v>3</v>
      </c>
      <c r="R411" s="134">
        <v>2100</v>
      </c>
      <c r="S411" s="134">
        <v>0</v>
      </c>
      <c r="T411" s="134">
        <v>0</v>
      </c>
      <c r="U411" s="134">
        <v>0</v>
      </c>
      <c r="V411" s="134">
        <v>0</v>
      </c>
      <c r="W411" s="134">
        <v>0</v>
      </c>
      <c r="X411" s="134">
        <v>0</v>
      </c>
      <c r="Y411" s="134">
        <f t="shared" si="34"/>
        <v>2100</v>
      </c>
      <c r="Z411" s="142"/>
    </row>
    <row r="412" spans="1:31" s="148" customFormat="1" ht="15.75" customHeight="1">
      <c r="A412" s="187"/>
      <c r="B412" s="156" t="s">
        <v>28</v>
      </c>
      <c r="C412" s="157"/>
      <c r="D412" s="157"/>
      <c r="E412" s="135"/>
      <c r="F412" s="135"/>
      <c r="G412" s="157"/>
      <c r="H412" s="144" t="s">
        <v>3</v>
      </c>
      <c r="I412" s="144" t="s">
        <v>3</v>
      </c>
      <c r="J412" s="144" t="s">
        <v>3</v>
      </c>
      <c r="K412" s="135" t="s">
        <v>3</v>
      </c>
      <c r="L412" s="135" t="s">
        <v>3</v>
      </c>
      <c r="M412" s="144" t="s">
        <v>3</v>
      </c>
      <c r="N412" s="144" t="s">
        <v>3</v>
      </c>
      <c r="O412" s="144" t="s">
        <v>3</v>
      </c>
      <c r="P412" s="135" t="s">
        <v>3</v>
      </c>
      <c r="Q412" s="135" t="s">
        <v>3</v>
      </c>
      <c r="R412" s="135" t="s">
        <v>3</v>
      </c>
      <c r="S412" s="135" t="s">
        <v>3</v>
      </c>
      <c r="T412" s="135" t="s">
        <v>3</v>
      </c>
      <c r="U412" s="135" t="s">
        <v>3</v>
      </c>
      <c r="V412" s="135" t="s">
        <v>3</v>
      </c>
      <c r="W412" s="135" t="s">
        <v>3</v>
      </c>
      <c r="X412" s="135" t="s">
        <v>3</v>
      </c>
      <c r="Y412" s="134">
        <f t="shared" si="34"/>
        <v>0</v>
      </c>
      <c r="Z412" s="142"/>
    </row>
    <row r="413" spans="1:31" s="148" customFormat="1" ht="15" customHeight="1">
      <c r="A413" s="187"/>
      <c r="B413" s="161" t="s">
        <v>8</v>
      </c>
      <c r="C413" s="157" t="s">
        <v>6</v>
      </c>
      <c r="D413" s="157"/>
      <c r="E413" s="135" t="s">
        <v>3</v>
      </c>
      <c r="F413" s="135" t="s">
        <v>3</v>
      </c>
      <c r="G413" s="157"/>
      <c r="H413" s="144" t="s">
        <v>3</v>
      </c>
      <c r="I413" s="144" t="s">
        <v>3</v>
      </c>
      <c r="J413" s="144" t="s">
        <v>3</v>
      </c>
      <c r="K413" s="135" t="s">
        <v>3</v>
      </c>
      <c r="L413" s="135" t="s">
        <v>3</v>
      </c>
      <c r="M413" s="135" t="s">
        <v>3</v>
      </c>
      <c r="N413" s="135" t="s">
        <v>3</v>
      </c>
      <c r="O413" s="135" t="s">
        <v>3</v>
      </c>
      <c r="P413" s="135" t="s">
        <v>3</v>
      </c>
      <c r="Q413" s="135" t="s">
        <v>3</v>
      </c>
      <c r="R413" s="135" t="s">
        <v>3</v>
      </c>
      <c r="S413" s="135" t="s">
        <v>3</v>
      </c>
      <c r="T413" s="135" t="s">
        <v>3</v>
      </c>
      <c r="U413" s="135" t="s">
        <v>3</v>
      </c>
      <c r="V413" s="135" t="s">
        <v>3</v>
      </c>
      <c r="W413" s="135" t="s">
        <v>3</v>
      </c>
      <c r="X413" s="135" t="s">
        <v>3</v>
      </c>
      <c r="Y413" s="134">
        <f t="shared" si="34"/>
        <v>0</v>
      </c>
      <c r="Z413" s="142"/>
    </row>
    <row r="414" spans="1:31" s="148" customFormat="1" ht="15" customHeight="1">
      <c r="A414" s="187"/>
      <c r="B414" s="161" t="s">
        <v>9</v>
      </c>
      <c r="C414" s="157" t="s">
        <v>6</v>
      </c>
      <c r="D414" s="157"/>
      <c r="E414" s="135" t="s">
        <v>3</v>
      </c>
      <c r="F414" s="135" t="s">
        <v>3</v>
      </c>
      <c r="G414" s="157"/>
      <c r="H414" s="144" t="s">
        <v>3</v>
      </c>
      <c r="I414" s="144" t="s">
        <v>3</v>
      </c>
      <c r="J414" s="144" t="s">
        <v>3</v>
      </c>
      <c r="K414" s="135" t="s">
        <v>3</v>
      </c>
      <c r="L414" s="135" t="s">
        <v>3</v>
      </c>
      <c r="M414" s="135" t="s">
        <v>3</v>
      </c>
      <c r="N414" s="135" t="s">
        <v>3</v>
      </c>
      <c r="O414" s="135" t="s">
        <v>3</v>
      </c>
      <c r="P414" s="135" t="s">
        <v>3</v>
      </c>
      <c r="Q414" s="135" t="s">
        <v>3</v>
      </c>
      <c r="R414" s="135" t="s">
        <v>3</v>
      </c>
      <c r="S414" s="135" t="s">
        <v>3</v>
      </c>
      <c r="T414" s="135" t="s">
        <v>3</v>
      </c>
      <c r="U414" s="135" t="s">
        <v>3</v>
      </c>
      <c r="V414" s="135" t="s">
        <v>3</v>
      </c>
      <c r="W414" s="135" t="s">
        <v>3</v>
      </c>
      <c r="X414" s="135" t="s">
        <v>3</v>
      </c>
      <c r="Y414" s="134">
        <f t="shared" si="34"/>
        <v>0</v>
      </c>
      <c r="Z414" s="142"/>
    </row>
    <row r="415" spans="1:31" s="148" customFormat="1" ht="15" customHeight="1">
      <c r="A415" s="187"/>
      <c r="B415" s="161" t="s">
        <v>10</v>
      </c>
      <c r="C415" s="157" t="s">
        <v>6</v>
      </c>
      <c r="D415" s="157"/>
      <c r="E415" s="135" t="s">
        <v>3</v>
      </c>
      <c r="F415" s="135" t="s">
        <v>3</v>
      </c>
      <c r="G415" s="157"/>
      <c r="H415" s="144" t="s">
        <v>3</v>
      </c>
      <c r="I415" s="144" t="s">
        <v>3</v>
      </c>
      <c r="J415" s="144" t="s">
        <v>3</v>
      </c>
      <c r="K415" s="135" t="s">
        <v>3</v>
      </c>
      <c r="L415" s="135" t="s">
        <v>3</v>
      </c>
      <c r="M415" s="135" t="s">
        <v>3</v>
      </c>
      <c r="N415" s="135" t="s">
        <v>3</v>
      </c>
      <c r="O415" s="135" t="s">
        <v>3</v>
      </c>
      <c r="P415" s="135" t="s">
        <v>3</v>
      </c>
      <c r="Q415" s="135" t="s">
        <v>3</v>
      </c>
      <c r="R415" s="135" t="s">
        <v>3</v>
      </c>
      <c r="S415" s="135" t="s">
        <v>3</v>
      </c>
      <c r="T415" s="135" t="s">
        <v>3</v>
      </c>
      <c r="U415" s="135" t="s">
        <v>3</v>
      </c>
      <c r="V415" s="135" t="s">
        <v>3</v>
      </c>
      <c r="W415" s="135" t="s">
        <v>3</v>
      </c>
      <c r="X415" s="135" t="s">
        <v>3</v>
      </c>
      <c r="Y415" s="134">
        <f t="shared" si="34"/>
        <v>0</v>
      </c>
      <c r="Z415" s="142"/>
    </row>
    <row r="416" spans="1:31" s="148" customFormat="1" ht="30" customHeight="1">
      <c r="A416" s="187"/>
      <c r="B416" s="167" t="s">
        <v>300</v>
      </c>
      <c r="C416" s="157" t="s">
        <v>53</v>
      </c>
      <c r="D416" s="157" t="s">
        <v>3</v>
      </c>
      <c r="E416" s="157" t="s">
        <v>39</v>
      </c>
      <c r="F416" s="135" t="s">
        <v>430</v>
      </c>
      <c r="G416" s="157"/>
      <c r="H416" s="144" t="s">
        <v>3</v>
      </c>
      <c r="I416" s="144" t="s">
        <v>3</v>
      </c>
      <c r="J416" s="144" t="s">
        <v>3</v>
      </c>
      <c r="K416" s="135" t="s">
        <v>3</v>
      </c>
      <c r="L416" s="135" t="s">
        <v>3</v>
      </c>
      <c r="M416" s="135" t="s">
        <v>3</v>
      </c>
      <c r="N416" s="135" t="s">
        <v>3</v>
      </c>
      <c r="O416" s="135" t="s">
        <v>3</v>
      </c>
      <c r="P416" s="135" t="s">
        <v>3</v>
      </c>
      <c r="Q416" s="135" t="s">
        <v>3</v>
      </c>
      <c r="R416" s="135">
        <v>1</v>
      </c>
      <c r="S416" s="135">
        <v>2</v>
      </c>
      <c r="T416" s="135">
        <v>3</v>
      </c>
      <c r="U416" s="135">
        <v>4</v>
      </c>
      <c r="V416" s="135">
        <v>4</v>
      </c>
      <c r="W416" s="135">
        <v>3</v>
      </c>
      <c r="X416" s="135">
        <v>5</v>
      </c>
      <c r="Y416" s="135" t="s">
        <v>3</v>
      </c>
      <c r="Z416" s="143"/>
    </row>
    <row r="417" spans="1:26" s="148" customFormat="1" ht="30" customHeight="1">
      <c r="A417" s="187" t="s">
        <v>297</v>
      </c>
      <c r="B417" s="161" t="s">
        <v>298</v>
      </c>
      <c r="C417" s="157"/>
      <c r="D417" s="157"/>
      <c r="E417" s="135"/>
      <c r="F417" s="135"/>
      <c r="G417" s="157"/>
      <c r="H417" s="144"/>
      <c r="I417" s="144"/>
      <c r="J417" s="144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4"/>
      <c r="Z417" s="143"/>
    </row>
    <row r="418" spans="1:26" s="148" customFormat="1" ht="15" customHeight="1">
      <c r="A418" s="187"/>
      <c r="B418" s="166" t="s">
        <v>216</v>
      </c>
      <c r="C418" s="157" t="s">
        <v>6</v>
      </c>
      <c r="D418" s="157" t="s">
        <v>3</v>
      </c>
      <c r="E418" s="135" t="s">
        <v>3</v>
      </c>
      <c r="F418" s="135" t="s">
        <v>3</v>
      </c>
      <c r="G418" s="157"/>
      <c r="H418" s="144" t="s">
        <v>3</v>
      </c>
      <c r="I418" s="144" t="s">
        <v>3</v>
      </c>
      <c r="J418" s="144" t="s">
        <v>3</v>
      </c>
      <c r="K418" s="135" t="s">
        <v>3</v>
      </c>
      <c r="L418" s="135" t="s">
        <v>3</v>
      </c>
      <c r="M418" s="144" t="s">
        <v>3</v>
      </c>
      <c r="N418" s="144" t="s">
        <v>3</v>
      </c>
      <c r="O418" s="144" t="s">
        <v>3</v>
      </c>
      <c r="P418" s="135" t="s">
        <v>3</v>
      </c>
      <c r="Q418" s="135" t="s">
        <v>3</v>
      </c>
      <c r="R418" s="134" t="str">
        <f t="shared" ref="R418:X418" si="45">R419</f>
        <v>Х</v>
      </c>
      <c r="S418" s="134">
        <f t="shared" si="45"/>
        <v>0</v>
      </c>
      <c r="T418" s="134">
        <f t="shared" si="45"/>
        <v>0</v>
      </c>
      <c r="U418" s="134" t="str">
        <f t="shared" si="45"/>
        <v>Х</v>
      </c>
      <c r="V418" s="134" t="str">
        <f t="shared" si="45"/>
        <v>Х</v>
      </c>
      <c r="W418" s="134" t="str">
        <f t="shared" si="45"/>
        <v>Х</v>
      </c>
      <c r="X418" s="134" t="str">
        <f t="shared" si="45"/>
        <v>Х</v>
      </c>
      <c r="Y418" s="134">
        <f t="shared" si="34"/>
        <v>0</v>
      </c>
      <c r="Z418" s="142"/>
    </row>
    <row r="419" spans="1:26" s="148" customFormat="1" ht="15" customHeight="1">
      <c r="A419" s="187"/>
      <c r="B419" s="166"/>
      <c r="C419" s="157"/>
      <c r="D419" s="157"/>
      <c r="E419" s="135"/>
      <c r="F419" s="135"/>
      <c r="G419" s="157"/>
      <c r="H419" s="144" t="s">
        <v>319</v>
      </c>
      <c r="I419" s="144" t="s">
        <v>284</v>
      </c>
      <c r="J419" s="144" t="s">
        <v>77</v>
      </c>
      <c r="K419" s="135" t="s">
        <v>3</v>
      </c>
      <c r="L419" s="135" t="s">
        <v>3</v>
      </c>
      <c r="M419" s="144" t="s">
        <v>3</v>
      </c>
      <c r="N419" s="144" t="s">
        <v>3</v>
      </c>
      <c r="O419" s="144" t="s">
        <v>3</v>
      </c>
      <c r="P419" s="135" t="s">
        <v>3</v>
      </c>
      <c r="Q419" s="135" t="s">
        <v>3</v>
      </c>
      <c r="R419" s="135" t="s">
        <v>3</v>
      </c>
      <c r="S419" s="134">
        <v>0</v>
      </c>
      <c r="T419" s="134">
        <v>0</v>
      </c>
      <c r="U419" s="135" t="s">
        <v>3</v>
      </c>
      <c r="V419" s="135" t="s">
        <v>3</v>
      </c>
      <c r="W419" s="135" t="s">
        <v>3</v>
      </c>
      <c r="X419" s="135" t="s">
        <v>3</v>
      </c>
      <c r="Y419" s="134">
        <f t="shared" si="34"/>
        <v>0</v>
      </c>
      <c r="Z419" s="142"/>
    </row>
    <row r="420" spans="1:26" s="148" customFormat="1" ht="20.100000000000001" customHeight="1">
      <c r="A420" s="187"/>
      <c r="B420" s="156" t="s">
        <v>28</v>
      </c>
      <c r="C420" s="157"/>
      <c r="D420" s="157"/>
      <c r="E420" s="135"/>
      <c r="F420" s="135"/>
      <c r="G420" s="157"/>
      <c r="H420" s="144" t="s">
        <v>3</v>
      </c>
      <c r="I420" s="144" t="s">
        <v>3</v>
      </c>
      <c r="J420" s="144" t="s">
        <v>3</v>
      </c>
      <c r="K420" s="135" t="s">
        <v>3</v>
      </c>
      <c r="L420" s="135" t="s">
        <v>3</v>
      </c>
      <c r="M420" s="144" t="s">
        <v>3</v>
      </c>
      <c r="N420" s="144" t="s">
        <v>3</v>
      </c>
      <c r="O420" s="144" t="s">
        <v>3</v>
      </c>
      <c r="P420" s="135" t="s">
        <v>3</v>
      </c>
      <c r="Q420" s="135" t="s">
        <v>3</v>
      </c>
      <c r="R420" s="135" t="s">
        <v>3</v>
      </c>
      <c r="S420" s="135" t="s">
        <v>3</v>
      </c>
      <c r="T420" s="135" t="s">
        <v>3</v>
      </c>
      <c r="U420" s="135" t="s">
        <v>3</v>
      </c>
      <c r="V420" s="135" t="s">
        <v>3</v>
      </c>
      <c r="W420" s="135" t="s">
        <v>3</v>
      </c>
      <c r="X420" s="135" t="s">
        <v>3</v>
      </c>
      <c r="Y420" s="134">
        <f t="shared" si="34"/>
        <v>0</v>
      </c>
      <c r="Z420" s="142"/>
    </row>
    <row r="421" spans="1:26" s="148" customFormat="1" ht="15" customHeight="1">
      <c r="A421" s="187"/>
      <c r="B421" s="161" t="s">
        <v>8</v>
      </c>
      <c r="C421" s="157" t="s">
        <v>6</v>
      </c>
      <c r="D421" s="157"/>
      <c r="E421" s="135" t="s">
        <v>3</v>
      </c>
      <c r="F421" s="135" t="s">
        <v>3</v>
      </c>
      <c r="G421" s="157"/>
      <c r="H421" s="144" t="s">
        <v>3</v>
      </c>
      <c r="I421" s="144" t="s">
        <v>3</v>
      </c>
      <c r="J421" s="144" t="s">
        <v>3</v>
      </c>
      <c r="K421" s="135" t="s">
        <v>3</v>
      </c>
      <c r="L421" s="135" t="s">
        <v>3</v>
      </c>
      <c r="M421" s="135" t="s">
        <v>3</v>
      </c>
      <c r="N421" s="135" t="s">
        <v>3</v>
      </c>
      <c r="O421" s="135" t="s">
        <v>3</v>
      </c>
      <c r="P421" s="135" t="s">
        <v>3</v>
      </c>
      <c r="Q421" s="135" t="s">
        <v>3</v>
      </c>
      <c r="R421" s="135" t="s">
        <v>3</v>
      </c>
      <c r="S421" s="135" t="s">
        <v>3</v>
      </c>
      <c r="T421" s="135" t="s">
        <v>3</v>
      </c>
      <c r="U421" s="135" t="s">
        <v>3</v>
      </c>
      <c r="V421" s="135" t="s">
        <v>3</v>
      </c>
      <c r="W421" s="135" t="s">
        <v>3</v>
      </c>
      <c r="X421" s="135" t="s">
        <v>3</v>
      </c>
      <c r="Y421" s="134">
        <f t="shared" si="34"/>
        <v>0</v>
      </c>
      <c r="Z421" s="142"/>
    </row>
    <row r="422" spans="1:26" s="148" customFormat="1" ht="15" customHeight="1">
      <c r="A422" s="187"/>
      <c r="B422" s="161" t="s">
        <v>9</v>
      </c>
      <c r="C422" s="157" t="s">
        <v>6</v>
      </c>
      <c r="D422" s="157"/>
      <c r="E422" s="135" t="s">
        <v>3</v>
      </c>
      <c r="F422" s="135" t="s">
        <v>3</v>
      </c>
      <c r="G422" s="157"/>
      <c r="H422" s="144" t="s">
        <v>3</v>
      </c>
      <c r="I422" s="144" t="s">
        <v>3</v>
      </c>
      <c r="J422" s="144" t="s">
        <v>3</v>
      </c>
      <c r="K422" s="135" t="s">
        <v>3</v>
      </c>
      <c r="L422" s="135" t="s">
        <v>3</v>
      </c>
      <c r="M422" s="135" t="s">
        <v>3</v>
      </c>
      <c r="N422" s="135" t="s">
        <v>3</v>
      </c>
      <c r="O422" s="135" t="s">
        <v>3</v>
      </c>
      <c r="P422" s="135" t="s">
        <v>3</v>
      </c>
      <c r="Q422" s="135" t="s">
        <v>3</v>
      </c>
      <c r="R422" s="135" t="s">
        <v>3</v>
      </c>
      <c r="S422" s="135" t="s">
        <v>3</v>
      </c>
      <c r="T422" s="135" t="s">
        <v>3</v>
      </c>
      <c r="U422" s="135" t="s">
        <v>3</v>
      </c>
      <c r="V422" s="135" t="s">
        <v>3</v>
      </c>
      <c r="W422" s="135" t="s">
        <v>3</v>
      </c>
      <c r="X422" s="135" t="s">
        <v>3</v>
      </c>
      <c r="Y422" s="134">
        <f t="shared" si="34"/>
        <v>0</v>
      </c>
      <c r="Z422" s="143"/>
    </row>
    <row r="423" spans="1:26" s="148" customFormat="1" ht="15" customHeight="1">
      <c r="A423" s="187"/>
      <c r="B423" s="161" t="s">
        <v>10</v>
      </c>
      <c r="C423" s="157" t="s">
        <v>6</v>
      </c>
      <c r="D423" s="157"/>
      <c r="E423" s="135" t="s">
        <v>3</v>
      </c>
      <c r="F423" s="135" t="s">
        <v>3</v>
      </c>
      <c r="G423" s="157"/>
      <c r="H423" s="144" t="s">
        <v>3</v>
      </c>
      <c r="I423" s="144" t="s">
        <v>3</v>
      </c>
      <c r="J423" s="144" t="s">
        <v>3</v>
      </c>
      <c r="K423" s="135" t="s">
        <v>3</v>
      </c>
      <c r="L423" s="135" t="s">
        <v>3</v>
      </c>
      <c r="M423" s="135" t="s">
        <v>3</v>
      </c>
      <c r="N423" s="135" t="s">
        <v>3</v>
      </c>
      <c r="O423" s="135" t="s">
        <v>3</v>
      </c>
      <c r="P423" s="135" t="s">
        <v>3</v>
      </c>
      <c r="Q423" s="135" t="s">
        <v>3</v>
      </c>
      <c r="R423" s="135" t="s">
        <v>3</v>
      </c>
      <c r="S423" s="135" t="s">
        <v>3</v>
      </c>
      <c r="T423" s="135" t="s">
        <v>3</v>
      </c>
      <c r="U423" s="135" t="s">
        <v>3</v>
      </c>
      <c r="V423" s="135" t="s">
        <v>3</v>
      </c>
      <c r="W423" s="135" t="s">
        <v>3</v>
      </c>
      <c r="X423" s="135" t="s">
        <v>3</v>
      </c>
      <c r="Y423" s="134">
        <f t="shared" si="34"/>
        <v>0</v>
      </c>
      <c r="Z423" s="143"/>
    </row>
    <row r="424" spans="1:26" s="148" customFormat="1" ht="75" customHeight="1">
      <c r="A424" s="187"/>
      <c r="B424" s="167" t="s">
        <v>303</v>
      </c>
      <c r="C424" s="157" t="s">
        <v>340</v>
      </c>
      <c r="D424" s="157" t="s">
        <v>3</v>
      </c>
      <c r="E424" s="157" t="s">
        <v>39</v>
      </c>
      <c r="F424" s="135" t="s">
        <v>430</v>
      </c>
      <c r="G424" s="157"/>
      <c r="H424" s="144" t="s">
        <v>3</v>
      </c>
      <c r="I424" s="144" t="s">
        <v>3</v>
      </c>
      <c r="J424" s="144" t="s">
        <v>3</v>
      </c>
      <c r="K424" s="135" t="s">
        <v>3</v>
      </c>
      <c r="L424" s="135" t="s">
        <v>3</v>
      </c>
      <c r="M424" s="135" t="s">
        <v>3</v>
      </c>
      <c r="N424" s="135" t="s">
        <v>3</v>
      </c>
      <c r="O424" s="135" t="s">
        <v>3</v>
      </c>
      <c r="P424" s="135" t="s">
        <v>3</v>
      </c>
      <c r="Q424" s="135" t="s">
        <v>3</v>
      </c>
      <c r="R424" s="135">
        <v>111</v>
      </c>
      <c r="S424" s="135">
        <v>204</v>
      </c>
      <c r="T424" s="135">
        <v>393</v>
      </c>
      <c r="U424" s="135">
        <v>364</v>
      </c>
      <c r="V424" s="135">
        <v>314</v>
      </c>
      <c r="W424" s="135">
        <v>314</v>
      </c>
      <c r="X424" s="135">
        <v>314</v>
      </c>
      <c r="Y424" s="135" t="s">
        <v>3</v>
      </c>
      <c r="Z424" s="143"/>
    </row>
    <row r="425" spans="1:26" s="148" customFormat="1" ht="41.25" customHeight="1">
      <c r="A425" s="187" t="s">
        <v>353</v>
      </c>
      <c r="B425" s="161" t="s">
        <v>378</v>
      </c>
      <c r="C425" s="157"/>
      <c r="D425" s="157"/>
      <c r="E425" s="135"/>
      <c r="F425" s="135"/>
      <c r="G425" s="157"/>
      <c r="H425" s="144"/>
      <c r="I425" s="144"/>
      <c r="J425" s="144"/>
      <c r="K425" s="135"/>
      <c r="L425" s="135"/>
      <c r="M425" s="135"/>
      <c r="N425" s="135"/>
      <c r="O425" s="135"/>
      <c r="P425" s="135"/>
      <c r="Q425" s="135"/>
      <c r="R425" s="136"/>
      <c r="S425" s="136"/>
      <c r="T425" s="136"/>
      <c r="U425" s="135"/>
      <c r="V425" s="135"/>
      <c r="W425" s="135"/>
      <c r="X425" s="135"/>
      <c r="Y425" s="134"/>
      <c r="Z425" s="143"/>
    </row>
    <row r="426" spans="1:26" s="148" customFormat="1">
      <c r="A426" s="187"/>
      <c r="B426" s="166" t="s">
        <v>216</v>
      </c>
      <c r="C426" s="157" t="s">
        <v>6</v>
      </c>
      <c r="D426" s="157"/>
      <c r="E426" s="135"/>
      <c r="F426" s="135"/>
      <c r="G426" s="157"/>
      <c r="H426" s="135" t="s">
        <v>3</v>
      </c>
      <c r="I426" s="135" t="s">
        <v>3</v>
      </c>
      <c r="J426" s="135" t="s">
        <v>3</v>
      </c>
      <c r="K426" s="135" t="s">
        <v>3</v>
      </c>
      <c r="L426" s="135" t="s">
        <v>3</v>
      </c>
      <c r="M426" s="144" t="s">
        <v>3</v>
      </c>
      <c r="N426" s="144" t="s">
        <v>3</v>
      </c>
      <c r="O426" s="144" t="s">
        <v>3</v>
      </c>
      <c r="P426" s="135" t="s">
        <v>3</v>
      </c>
      <c r="Q426" s="135" t="s">
        <v>3</v>
      </c>
      <c r="R426" s="134">
        <f>R427</f>
        <v>0</v>
      </c>
      <c r="S426" s="134">
        <f t="shared" ref="S426:X426" si="46">SUM(S427:S428)</f>
        <v>0</v>
      </c>
      <c r="T426" s="134">
        <f t="shared" si="46"/>
        <v>31.9</v>
      </c>
      <c r="U426" s="134">
        <f t="shared" si="46"/>
        <v>49.5</v>
      </c>
      <c r="V426" s="134">
        <f t="shared" si="46"/>
        <v>59.3</v>
      </c>
      <c r="W426" s="134">
        <f t="shared" si="46"/>
        <v>59.3</v>
      </c>
      <c r="X426" s="134">
        <f t="shared" si="46"/>
        <v>0</v>
      </c>
      <c r="Y426" s="134">
        <f t="shared" si="34"/>
        <v>200</v>
      </c>
      <c r="Z426" s="142"/>
    </row>
    <row r="427" spans="1:26" s="148" customFormat="1">
      <c r="A427" s="187"/>
      <c r="B427" s="166"/>
      <c r="C427" s="157"/>
      <c r="D427" s="157"/>
      <c r="E427" s="135"/>
      <c r="F427" s="135"/>
      <c r="G427" s="243" t="s">
        <v>34</v>
      </c>
      <c r="H427" s="144" t="s">
        <v>319</v>
      </c>
      <c r="I427" s="144" t="s">
        <v>352</v>
      </c>
      <c r="J427" s="144" t="s">
        <v>92</v>
      </c>
      <c r="K427" s="135"/>
      <c r="L427" s="135"/>
      <c r="M427" s="144"/>
      <c r="N427" s="144"/>
      <c r="O427" s="144"/>
      <c r="P427" s="135"/>
      <c r="Q427" s="135"/>
      <c r="R427" s="134">
        <v>0</v>
      </c>
      <c r="S427" s="134">
        <v>0</v>
      </c>
      <c r="T427" s="134">
        <v>0</v>
      </c>
      <c r="U427" s="135">
        <v>0</v>
      </c>
      <c r="V427" s="135">
        <v>0</v>
      </c>
      <c r="W427" s="135">
        <v>0</v>
      </c>
      <c r="X427" s="135">
        <v>0</v>
      </c>
      <c r="Y427" s="134">
        <f t="shared" ref="Y427:Y465" si="47">SUM(M427:X427)</f>
        <v>0</v>
      </c>
      <c r="Z427" s="142"/>
    </row>
    <row r="428" spans="1:26" s="148" customFormat="1" ht="45" customHeight="1">
      <c r="A428" s="187"/>
      <c r="B428" s="166"/>
      <c r="C428" s="157"/>
      <c r="D428" s="157"/>
      <c r="E428" s="135"/>
      <c r="F428" s="135"/>
      <c r="G428" s="243"/>
      <c r="H428" s="144" t="s">
        <v>319</v>
      </c>
      <c r="I428" s="144" t="s">
        <v>352</v>
      </c>
      <c r="J428" s="144" t="s">
        <v>80</v>
      </c>
      <c r="K428" s="135"/>
      <c r="L428" s="135"/>
      <c r="M428" s="144"/>
      <c r="N428" s="144"/>
      <c r="O428" s="144"/>
      <c r="P428" s="135"/>
      <c r="Q428" s="135"/>
      <c r="R428" s="134">
        <v>0</v>
      </c>
      <c r="S428" s="134">
        <v>0</v>
      </c>
      <c r="T428" s="134">
        <v>31.9</v>
      </c>
      <c r="U428" s="135">
        <v>49.5</v>
      </c>
      <c r="V428" s="135">
        <v>59.3</v>
      </c>
      <c r="W428" s="135">
        <v>59.3</v>
      </c>
      <c r="X428" s="135">
        <v>0</v>
      </c>
      <c r="Y428" s="134">
        <f t="shared" si="47"/>
        <v>200</v>
      </c>
      <c r="Z428" s="142"/>
    </row>
    <row r="429" spans="1:26" s="148" customFormat="1" ht="26.25" customHeight="1">
      <c r="A429" s="187"/>
      <c r="B429" s="156" t="s">
        <v>28</v>
      </c>
      <c r="C429" s="157"/>
      <c r="D429" s="157"/>
      <c r="E429" s="135"/>
      <c r="F429" s="135"/>
      <c r="G429" s="157"/>
      <c r="H429" s="144"/>
      <c r="I429" s="144"/>
      <c r="J429" s="144"/>
      <c r="K429" s="135"/>
      <c r="L429" s="135"/>
      <c r="M429" s="135"/>
      <c r="N429" s="135"/>
      <c r="O429" s="135"/>
      <c r="P429" s="135"/>
      <c r="Q429" s="135"/>
      <c r="R429" s="136">
        <f>R430</f>
        <v>0</v>
      </c>
      <c r="S429" s="136">
        <f t="shared" ref="S429:X429" si="48">SUM(S430:S431)</f>
        <v>0</v>
      </c>
      <c r="T429" s="134">
        <f t="shared" si="48"/>
        <v>500</v>
      </c>
      <c r="U429" s="136">
        <f t="shared" si="48"/>
        <v>500</v>
      </c>
      <c r="V429" s="136">
        <f t="shared" si="48"/>
        <v>600</v>
      </c>
      <c r="W429" s="136">
        <f t="shared" si="48"/>
        <v>600</v>
      </c>
      <c r="X429" s="136">
        <f t="shared" si="48"/>
        <v>0</v>
      </c>
      <c r="Y429" s="134">
        <f t="shared" si="47"/>
        <v>2200</v>
      </c>
      <c r="Z429" s="142"/>
    </row>
    <row r="430" spans="1:26" s="148" customFormat="1">
      <c r="A430" s="187"/>
      <c r="B430" s="244" t="s">
        <v>8</v>
      </c>
      <c r="C430" s="157" t="s">
        <v>6</v>
      </c>
      <c r="D430" s="157"/>
      <c r="E430" s="135"/>
      <c r="F430" s="135"/>
      <c r="G430" s="243" t="s">
        <v>34</v>
      </c>
      <c r="H430" s="144" t="s">
        <v>319</v>
      </c>
      <c r="I430" s="144" t="s">
        <v>352</v>
      </c>
      <c r="J430" s="144" t="s">
        <v>92</v>
      </c>
      <c r="K430" s="135" t="s">
        <v>3</v>
      </c>
      <c r="L430" s="135" t="s">
        <v>3</v>
      </c>
      <c r="M430" s="135">
        <v>0</v>
      </c>
      <c r="N430" s="136">
        <v>0</v>
      </c>
      <c r="O430" s="136">
        <v>0</v>
      </c>
      <c r="P430" s="136">
        <v>0</v>
      </c>
      <c r="Q430" s="136">
        <v>0</v>
      </c>
      <c r="R430" s="136">
        <v>0</v>
      </c>
      <c r="S430" s="134">
        <v>0</v>
      </c>
      <c r="T430" s="134">
        <v>0</v>
      </c>
      <c r="U430" s="135">
        <v>0</v>
      </c>
      <c r="V430" s="135">
        <v>0</v>
      </c>
      <c r="W430" s="135">
        <v>0</v>
      </c>
      <c r="X430" s="135">
        <v>0</v>
      </c>
      <c r="Y430" s="134">
        <f t="shared" si="47"/>
        <v>0</v>
      </c>
      <c r="Z430" s="142"/>
    </row>
    <row r="431" spans="1:26" s="148" customFormat="1" ht="47.25" customHeight="1">
      <c r="A431" s="187"/>
      <c r="B431" s="244"/>
      <c r="C431" s="157" t="s">
        <v>6</v>
      </c>
      <c r="D431" s="157"/>
      <c r="E431" s="135"/>
      <c r="F431" s="135"/>
      <c r="G431" s="243"/>
      <c r="H431" s="144" t="s">
        <v>319</v>
      </c>
      <c r="I431" s="144" t="s">
        <v>352</v>
      </c>
      <c r="J431" s="144" t="s">
        <v>80</v>
      </c>
      <c r="K431" s="135" t="s">
        <v>3</v>
      </c>
      <c r="L431" s="135" t="s">
        <v>3</v>
      </c>
      <c r="M431" s="135">
        <v>0</v>
      </c>
      <c r="N431" s="136">
        <v>0</v>
      </c>
      <c r="O431" s="136">
        <v>0</v>
      </c>
      <c r="P431" s="136">
        <v>0</v>
      </c>
      <c r="Q431" s="136">
        <v>0</v>
      </c>
      <c r="R431" s="136">
        <v>0</v>
      </c>
      <c r="S431" s="134">
        <v>0</v>
      </c>
      <c r="T431" s="134">
        <v>500</v>
      </c>
      <c r="U431" s="136">
        <v>500</v>
      </c>
      <c r="V431" s="136">
        <v>600</v>
      </c>
      <c r="W431" s="136">
        <v>600</v>
      </c>
      <c r="X431" s="136">
        <v>0</v>
      </c>
      <c r="Y431" s="134">
        <f t="shared" si="47"/>
        <v>2200</v>
      </c>
      <c r="Z431" s="142"/>
    </row>
    <row r="432" spans="1:26" s="148" customFormat="1">
      <c r="A432" s="187"/>
      <c r="B432" s="161" t="s">
        <v>9</v>
      </c>
      <c r="C432" s="157" t="s">
        <v>6</v>
      </c>
      <c r="D432" s="157"/>
      <c r="E432" s="135"/>
      <c r="F432" s="135"/>
      <c r="G432" s="157"/>
      <c r="H432" s="144"/>
      <c r="I432" s="144"/>
      <c r="J432" s="144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4">
        <f t="shared" si="47"/>
        <v>0</v>
      </c>
      <c r="Z432" s="143"/>
    </row>
    <row r="433" spans="1:26" s="148" customFormat="1">
      <c r="A433" s="187"/>
      <c r="B433" s="161" t="s">
        <v>10</v>
      </c>
      <c r="C433" s="157" t="s">
        <v>6</v>
      </c>
      <c r="D433" s="157"/>
      <c r="E433" s="135"/>
      <c r="F433" s="135"/>
      <c r="G433" s="157"/>
      <c r="H433" s="144"/>
      <c r="I433" s="144"/>
      <c r="J433" s="144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4">
        <f t="shared" si="47"/>
        <v>0</v>
      </c>
      <c r="Z433" s="143"/>
    </row>
    <row r="434" spans="1:26" s="148" customFormat="1" ht="45">
      <c r="A434" s="187"/>
      <c r="B434" s="166" t="s">
        <v>367</v>
      </c>
      <c r="C434" s="157" t="s">
        <v>53</v>
      </c>
      <c r="D434" s="157" t="s">
        <v>3</v>
      </c>
      <c r="E434" s="157" t="s">
        <v>39</v>
      </c>
      <c r="F434" s="135" t="s">
        <v>430</v>
      </c>
      <c r="G434" s="157"/>
      <c r="H434" s="144" t="s">
        <v>3</v>
      </c>
      <c r="I434" s="144" t="s">
        <v>3</v>
      </c>
      <c r="J434" s="144" t="s">
        <v>3</v>
      </c>
      <c r="K434" s="135" t="s">
        <v>3</v>
      </c>
      <c r="L434" s="135" t="s">
        <v>3</v>
      </c>
      <c r="M434" s="135" t="s">
        <v>3</v>
      </c>
      <c r="N434" s="135" t="s">
        <v>3</v>
      </c>
      <c r="O434" s="135" t="s">
        <v>3</v>
      </c>
      <c r="P434" s="135" t="s">
        <v>3</v>
      </c>
      <c r="Q434" s="135" t="s">
        <v>3</v>
      </c>
      <c r="R434" s="135" t="s">
        <v>3</v>
      </c>
      <c r="S434" s="135" t="s">
        <v>3</v>
      </c>
      <c r="T434" s="135">
        <v>10</v>
      </c>
      <c r="U434" s="135">
        <v>10</v>
      </c>
      <c r="V434" s="135">
        <v>12</v>
      </c>
      <c r="W434" s="135">
        <v>12</v>
      </c>
      <c r="X434" s="135">
        <v>0</v>
      </c>
      <c r="Y434" s="135" t="s">
        <v>3</v>
      </c>
      <c r="Z434" s="143"/>
    </row>
    <row r="435" spans="1:26" s="148" customFormat="1" ht="30">
      <c r="A435" s="187" t="s">
        <v>355</v>
      </c>
      <c r="B435" s="161" t="s">
        <v>379</v>
      </c>
      <c r="C435" s="157"/>
      <c r="D435" s="157"/>
      <c r="E435" s="135"/>
      <c r="F435" s="135"/>
      <c r="G435" s="157"/>
      <c r="H435" s="144"/>
      <c r="I435" s="144"/>
      <c r="J435" s="144"/>
      <c r="K435" s="135"/>
      <c r="L435" s="135"/>
      <c r="M435" s="135"/>
      <c r="N435" s="135"/>
      <c r="O435" s="135"/>
      <c r="P435" s="135"/>
      <c r="Q435" s="135"/>
      <c r="R435" s="136"/>
      <c r="S435" s="136"/>
      <c r="T435" s="136"/>
      <c r="U435" s="135"/>
      <c r="V435" s="135"/>
      <c r="W435" s="135"/>
      <c r="X435" s="135"/>
      <c r="Y435" s="134">
        <f t="shared" si="47"/>
        <v>0</v>
      </c>
      <c r="Z435" s="143"/>
    </row>
    <row r="436" spans="1:26" s="148" customFormat="1">
      <c r="A436" s="187"/>
      <c r="B436" s="166" t="s">
        <v>216</v>
      </c>
      <c r="C436" s="157" t="s">
        <v>6</v>
      </c>
      <c r="D436" s="157"/>
      <c r="E436" s="135"/>
      <c r="F436" s="135"/>
      <c r="G436" s="157"/>
      <c r="H436" s="135" t="s">
        <v>3</v>
      </c>
      <c r="I436" s="135" t="s">
        <v>3</v>
      </c>
      <c r="J436" s="135" t="s">
        <v>3</v>
      </c>
      <c r="K436" s="135" t="s">
        <v>3</v>
      </c>
      <c r="L436" s="135" t="s">
        <v>3</v>
      </c>
      <c r="M436" s="144" t="s">
        <v>3</v>
      </c>
      <c r="N436" s="144" t="s">
        <v>3</v>
      </c>
      <c r="O436" s="144" t="s">
        <v>3</v>
      </c>
      <c r="P436" s="135" t="s">
        <v>3</v>
      </c>
      <c r="Q436" s="135" t="s">
        <v>3</v>
      </c>
      <c r="R436" s="134">
        <f>R437</f>
        <v>0</v>
      </c>
      <c r="S436" s="134">
        <f t="shared" ref="S436:X436" si="49">SUM(S437:S438)</f>
        <v>0</v>
      </c>
      <c r="T436" s="134">
        <f t="shared" si="49"/>
        <v>89.4</v>
      </c>
      <c r="U436" s="134">
        <f t="shared" si="49"/>
        <v>138.4</v>
      </c>
      <c r="V436" s="134">
        <f t="shared" si="49"/>
        <v>138.4</v>
      </c>
      <c r="W436" s="134">
        <f t="shared" si="49"/>
        <v>138.5</v>
      </c>
      <c r="X436" s="134">
        <f t="shared" si="49"/>
        <v>0</v>
      </c>
      <c r="Y436" s="134">
        <f t="shared" si="47"/>
        <v>504.70000000000005</v>
      </c>
      <c r="Z436" s="142"/>
    </row>
    <row r="437" spans="1:26" s="148" customFormat="1" ht="15" customHeight="1">
      <c r="A437" s="187"/>
      <c r="B437" s="166"/>
      <c r="C437" s="157"/>
      <c r="D437" s="157"/>
      <c r="E437" s="135"/>
      <c r="F437" s="135"/>
      <c r="G437" s="243" t="s">
        <v>34</v>
      </c>
      <c r="H437" s="144" t="s">
        <v>319</v>
      </c>
      <c r="I437" s="144" t="s">
        <v>352</v>
      </c>
      <c r="J437" s="144" t="s">
        <v>92</v>
      </c>
      <c r="K437" s="135"/>
      <c r="L437" s="135"/>
      <c r="M437" s="144"/>
      <c r="N437" s="144"/>
      <c r="O437" s="144"/>
      <c r="P437" s="135"/>
      <c r="Q437" s="135"/>
      <c r="R437" s="134">
        <v>0</v>
      </c>
      <c r="S437" s="134">
        <v>0</v>
      </c>
      <c r="T437" s="134">
        <v>0</v>
      </c>
      <c r="U437" s="135">
        <v>0</v>
      </c>
      <c r="V437" s="135">
        <v>0</v>
      </c>
      <c r="W437" s="135">
        <v>0</v>
      </c>
      <c r="X437" s="135">
        <v>0</v>
      </c>
      <c r="Y437" s="134">
        <f t="shared" si="47"/>
        <v>0</v>
      </c>
      <c r="Z437" s="142"/>
    </row>
    <row r="438" spans="1:26" s="148" customFormat="1" ht="48" customHeight="1">
      <c r="A438" s="187"/>
      <c r="B438" s="166"/>
      <c r="C438" s="157"/>
      <c r="D438" s="157"/>
      <c r="E438" s="135"/>
      <c r="F438" s="135"/>
      <c r="G438" s="243"/>
      <c r="H438" s="144" t="s">
        <v>319</v>
      </c>
      <c r="I438" s="144" t="s">
        <v>352</v>
      </c>
      <c r="J438" s="144" t="s">
        <v>80</v>
      </c>
      <c r="K438" s="135"/>
      <c r="L438" s="135"/>
      <c r="M438" s="144"/>
      <c r="N438" s="144"/>
      <c r="O438" s="144"/>
      <c r="P438" s="135"/>
      <c r="Q438" s="135"/>
      <c r="R438" s="134">
        <v>0</v>
      </c>
      <c r="S438" s="134">
        <v>0</v>
      </c>
      <c r="T438" s="134">
        <v>89.4</v>
      </c>
      <c r="U438" s="135">
        <v>138.4</v>
      </c>
      <c r="V438" s="135">
        <v>138.4</v>
      </c>
      <c r="W438" s="135">
        <v>138.5</v>
      </c>
      <c r="X438" s="135">
        <v>0</v>
      </c>
      <c r="Y438" s="134">
        <f t="shared" si="47"/>
        <v>504.70000000000005</v>
      </c>
      <c r="Z438" s="142"/>
    </row>
    <row r="439" spans="1:26" s="148" customFormat="1" ht="16.5" customHeight="1">
      <c r="A439" s="187"/>
      <c r="B439" s="156" t="s">
        <v>28</v>
      </c>
      <c r="C439" s="157"/>
      <c r="D439" s="157"/>
      <c r="E439" s="135"/>
      <c r="F439" s="135"/>
      <c r="G439" s="157"/>
      <c r="H439" s="144"/>
      <c r="I439" s="144"/>
      <c r="J439" s="144"/>
      <c r="K439" s="135"/>
      <c r="L439" s="135"/>
      <c r="M439" s="135"/>
      <c r="N439" s="135"/>
      <c r="O439" s="135"/>
      <c r="P439" s="135"/>
      <c r="Q439" s="135"/>
      <c r="R439" s="136">
        <f>R440</f>
        <v>0</v>
      </c>
      <c r="S439" s="136">
        <f t="shared" ref="S439:X439" si="50">SUM(S440:S441)</f>
        <v>0</v>
      </c>
      <c r="T439" s="134">
        <f t="shared" si="50"/>
        <v>1400</v>
      </c>
      <c r="U439" s="136">
        <f t="shared" si="50"/>
        <v>1400</v>
      </c>
      <c r="V439" s="136">
        <f t="shared" si="50"/>
        <v>1400</v>
      </c>
      <c r="W439" s="136">
        <f t="shared" si="50"/>
        <v>1400</v>
      </c>
      <c r="X439" s="136">
        <f t="shared" si="50"/>
        <v>0</v>
      </c>
      <c r="Y439" s="134">
        <f t="shared" si="47"/>
        <v>5600</v>
      </c>
      <c r="Z439" s="142"/>
    </row>
    <row r="440" spans="1:26" s="148" customFormat="1">
      <c r="A440" s="187"/>
      <c r="B440" s="244" t="s">
        <v>8</v>
      </c>
      <c r="C440" s="157" t="s">
        <v>6</v>
      </c>
      <c r="D440" s="157"/>
      <c r="E440" s="135"/>
      <c r="F440" s="135"/>
      <c r="G440" s="243" t="s">
        <v>34</v>
      </c>
      <c r="H440" s="144" t="s">
        <v>319</v>
      </c>
      <c r="I440" s="144" t="s">
        <v>352</v>
      </c>
      <c r="J440" s="144" t="s">
        <v>92</v>
      </c>
      <c r="K440" s="135" t="s">
        <v>3</v>
      </c>
      <c r="L440" s="135" t="s">
        <v>3</v>
      </c>
      <c r="M440" s="135">
        <v>0</v>
      </c>
      <c r="N440" s="136">
        <v>0</v>
      </c>
      <c r="O440" s="136">
        <v>0</v>
      </c>
      <c r="P440" s="136">
        <v>0</v>
      </c>
      <c r="Q440" s="136">
        <v>0</v>
      </c>
      <c r="R440" s="136">
        <v>0</v>
      </c>
      <c r="S440" s="134">
        <v>0</v>
      </c>
      <c r="T440" s="134">
        <v>0</v>
      </c>
      <c r="U440" s="135">
        <v>0</v>
      </c>
      <c r="V440" s="135">
        <v>0</v>
      </c>
      <c r="W440" s="135">
        <v>0</v>
      </c>
      <c r="X440" s="135">
        <v>0</v>
      </c>
      <c r="Y440" s="134">
        <f t="shared" si="47"/>
        <v>0</v>
      </c>
      <c r="Z440" s="142"/>
    </row>
    <row r="441" spans="1:26" s="148" customFormat="1" ht="50.25" customHeight="1">
      <c r="A441" s="187"/>
      <c r="B441" s="244"/>
      <c r="C441" s="157" t="s">
        <v>6</v>
      </c>
      <c r="D441" s="157"/>
      <c r="E441" s="135"/>
      <c r="F441" s="135"/>
      <c r="G441" s="243"/>
      <c r="H441" s="144" t="s">
        <v>319</v>
      </c>
      <c r="I441" s="144" t="s">
        <v>352</v>
      </c>
      <c r="J441" s="144" t="s">
        <v>80</v>
      </c>
      <c r="K441" s="135" t="s">
        <v>3</v>
      </c>
      <c r="L441" s="135" t="s">
        <v>3</v>
      </c>
      <c r="M441" s="135">
        <v>0</v>
      </c>
      <c r="N441" s="136">
        <v>0</v>
      </c>
      <c r="O441" s="136">
        <v>0</v>
      </c>
      <c r="P441" s="136">
        <v>0</v>
      </c>
      <c r="Q441" s="136">
        <v>0</v>
      </c>
      <c r="R441" s="136">
        <v>0</v>
      </c>
      <c r="S441" s="134">
        <v>0</v>
      </c>
      <c r="T441" s="134">
        <v>1400</v>
      </c>
      <c r="U441" s="135">
        <v>1400</v>
      </c>
      <c r="V441" s="135">
        <v>1400</v>
      </c>
      <c r="W441" s="135">
        <v>1400</v>
      </c>
      <c r="X441" s="135">
        <v>0</v>
      </c>
      <c r="Y441" s="134">
        <f t="shared" si="47"/>
        <v>5600</v>
      </c>
      <c r="Z441" s="142"/>
    </row>
    <row r="442" spans="1:26" s="148" customFormat="1">
      <c r="A442" s="187"/>
      <c r="B442" s="161" t="s">
        <v>9</v>
      </c>
      <c r="C442" s="157" t="s">
        <v>6</v>
      </c>
      <c r="D442" s="157"/>
      <c r="E442" s="135"/>
      <c r="F442" s="135"/>
      <c r="G442" s="157"/>
      <c r="H442" s="144"/>
      <c r="I442" s="144"/>
      <c r="J442" s="144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4">
        <f t="shared" si="47"/>
        <v>0</v>
      </c>
      <c r="Z442" s="143"/>
    </row>
    <row r="443" spans="1:26" s="148" customFormat="1">
      <c r="A443" s="187"/>
      <c r="B443" s="161" t="s">
        <v>10</v>
      </c>
      <c r="C443" s="157" t="s">
        <v>6</v>
      </c>
      <c r="D443" s="157"/>
      <c r="E443" s="135"/>
      <c r="F443" s="135"/>
      <c r="G443" s="157"/>
      <c r="H443" s="144"/>
      <c r="I443" s="144"/>
      <c r="J443" s="144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4">
        <f t="shared" si="47"/>
        <v>0</v>
      </c>
      <c r="Z443" s="143"/>
    </row>
    <row r="444" spans="1:26" s="148" customFormat="1" ht="58.5" customHeight="1">
      <c r="A444" s="187"/>
      <c r="B444" s="166" t="s">
        <v>368</v>
      </c>
      <c r="C444" s="157" t="s">
        <v>53</v>
      </c>
      <c r="D444" s="157" t="s">
        <v>3</v>
      </c>
      <c r="E444" s="157" t="s">
        <v>39</v>
      </c>
      <c r="F444" s="135" t="s">
        <v>430</v>
      </c>
      <c r="G444" s="157"/>
      <c r="H444" s="144" t="s">
        <v>3</v>
      </c>
      <c r="I444" s="144" t="s">
        <v>3</v>
      </c>
      <c r="J444" s="144" t="s">
        <v>3</v>
      </c>
      <c r="K444" s="135" t="s">
        <v>3</v>
      </c>
      <c r="L444" s="135" t="s">
        <v>3</v>
      </c>
      <c r="M444" s="135" t="s">
        <v>3</v>
      </c>
      <c r="N444" s="135" t="s">
        <v>3</v>
      </c>
      <c r="O444" s="135" t="s">
        <v>3</v>
      </c>
      <c r="P444" s="135" t="s">
        <v>3</v>
      </c>
      <c r="Q444" s="135" t="s">
        <v>3</v>
      </c>
      <c r="R444" s="135" t="s">
        <v>3</v>
      </c>
      <c r="S444" s="135" t="s">
        <v>3</v>
      </c>
      <c r="T444" s="135">
        <v>14</v>
      </c>
      <c r="U444" s="135">
        <v>14</v>
      </c>
      <c r="V444" s="135">
        <v>14</v>
      </c>
      <c r="W444" s="135">
        <v>14</v>
      </c>
      <c r="X444" s="135">
        <v>0</v>
      </c>
      <c r="Y444" s="135" t="s">
        <v>3</v>
      </c>
      <c r="Z444" s="143"/>
    </row>
    <row r="445" spans="1:26" s="148" customFormat="1" ht="66.75" customHeight="1">
      <c r="A445" s="187" t="s">
        <v>275</v>
      </c>
      <c r="B445" s="161" t="s">
        <v>336</v>
      </c>
      <c r="C445" s="157"/>
      <c r="D445" s="157">
        <v>1</v>
      </c>
      <c r="E445" s="135"/>
      <c r="F445" s="135" t="s">
        <v>430</v>
      </c>
      <c r="G445" s="157"/>
      <c r="H445" s="144" t="s">
        <v>3</v>
      </c>
      <c r="I445" s="144" t="s">
        <v>3</v>
      </c>
      <c r="J445" s="144" t="s">
        <v>3</v>
      </c>
      <c r="K445" s="135" t="s">
        <v>3</v>
      </c>
      <c r="L445" s="135" t="s">
        <v>3</v>
      </c>
      <c r="M445" s="144" t="s">
        <v>3</v>
      </c>
      <c r="N445" s="144" t="s">
        <v>3</v>
      </c>
      <c r="O445" s="144" t="s">
        <v>3</v>
      </c>
      <c r="P445" s="135" t="s">
        <v>3</v>
      </c>
      <c r="Q445" s="135" t="s">
        <v>3</v>
      </c>
      <c r="R445" s="135" t="s">
        <v>3</v>
      </c>
      <c r="S445" s="135" t="s">
        <v>3</v>
      </c>
      <c r="T445" s="135" t="s">
        <v>3</v>
      </c>
      <c r="U445" s="135" t="s">
        <v>3</v>
      </c>
      <c r="V445" s="135" t="s">
        <v>3</v>
      </c>
      <c r="W445" s="135" t="s">
        <v>3</v>
      </c>
      <c r="X445" s="135" t="s">
        <v>3</v>
      </c>
      <c r="Y445" s="135" t="s">
        <v>3</v>
      </c>
      <c r="Z445" s="143"/>
    </row>
    <row r="446" spans="1:26" s="148" customFormat="1" ht="15" customHeight="1">
      <c r="A446" s="187"/>
      <c r="B446" s="244" t="s">
        <v>216</v>
      </c>
      <c r="C446" s="157" t="s">
        <v>6</v>
      </c>
      <c r="D446" s="157" t="s">
        <v>3</v>
      </c>
      <c r="E446" s="135" t="s">
        <v>3</v>
      </c>
      <c r="F446" s="135" t="s">
        <v>3</v>
      </c>
      <c r="G446" s="157"/>
      <c r="H446" s="144" t="s">
        <v>3</v>
      </c>
      <c r="I446" s="144" t="s">
        <v>3</v>
      </c>
      <c r="J446" s="144" t="s">
        <v>3</v>
      </c>
      <c r="K446" s="135" t="s">
        <v>3</v>
      </c>
      <c r="L446" s="135" t="s">
        <v>3</v>
      </c>
      <c r="M446" s="144" t="s">
        <v>3</v>
      </c>
      <c r="N446" s="144" t="s">
        <v>3</v>
      </c>
      <c r="O446" s="144" t="s">
        <v>3</v>
      </c>
      <c r="P446" s="135" t="s">
        <v>3</v>
      </c>
      <c r="Q446" s="135" t="s">
        <v>3</v>
      </c>
      <c r="R446" s="134">
        <f>R447</f>
        <v>0</v>
      </c>
      <c r="S446" s="134">
        <f>SUM(S447:S448)</f>
        <v>40.799999999999997</v>
      </c>
      <c r="T446" s="134">
        <f>SUM(T447:T448)</f>
        <v>20.399999999999999</v>
      </c>
      <c r="U446" s="134">
        <f>SUM(U447:U448)</f>
        <v>20.399999999999999</v>
      </c>
      <c r="V446" s="134">
        <f>V447</f>
        <v>0</v>
      </c>
      <c r="W446" s="134">
        <f>W447</f>
        <v>0</v>
      </c>
      <c r="X446" s="134">
        <f>X447</f>
        <v>0</v>
      </c>
      <c r="Y446" s="134">
        <f t="shared" si="47"/>
        <v>81.599999999999994</v>
      </c>
      <c r="Z446" s="142"/>
    </row>
    <row r="447" spans="1:26" s="148" customFormat="1" ht="15" customHeight="1">
      <c r="A447" s="187"/>
      <c r="B447" s="244"/>
      <c r="C447" s="157" t="s">
        <v>6</v>
      </c>
      <c r="D447" s="157"/>
      <c r="E447" s="135"/>
      <c r="F447" s="135"/>
      <c r="G447" s="243" t="s">
        <v>34</v>
      </c>
      <c r="H447" s="144" t="s">
        <v>319</v>
      </c>
      <c r="I447" s="144" t="s">
        <v>342</v>
      </c>
      <c r="J447" s="144" t="s">
        <v>92</v>
      </c>
      <c r="K447" s="135" t="s">
        <v>3</v>
      </c>
      <c r="L447" s="135" t="s">
        <v>3</v>
      </c>
      <c r="M447" s="144" t="s">
        <v>3</v>
      </c>
      <c r="N447" s="144" t="s">
        <v>3</v>
      </c>
      <c r="O447" s="144" t="s">
        <v>3</v>
      </c>
      <c r="P447" s="135" t="s">
        <v>3</v>
      </c>
      <c r="Q447" s="135" t="s">
        <v>3</v>
      </c>
      <c r="R447" s="134">
        <f>R458</f>
        <v>0</v>
      </c>
      <c r="S447" s="134">
        <v>0</v>
      </c>
      <c r="T447" s="134">
        <v>0</v>
      </c>
      <c r="U447" s="134">
        <v>0</v>
      </c>
      <c r="V447" s="134">
        <f>V458</f>
        <v>0</v>
      </c>
      <c r="W447" s="134">
        <f>W458</f>
        <v>0</v>
      </c>
      <c r="X447" s="134">
        <f>X458</f>
        <v>0</v>
      </c>
      <c r="Y447" s="134">
        <f t="shared" si="47"/>
        <v>0</v>
      </c>
      <c r="Z447" s="142"/>
    </row>
    <row r="448" spans="1:26" s="148" customFormat="1" ht="45.75" customHeight="1">
      <c r="A448" s="187"/>
      <c r="B448" s="244"/>
      <c r="C448" s="157" t="s">
        <v>6</v>
      </c>
      <c r="D448" s="157"/>
      <c r="E448" s="135"/>
      <c r="F448" s="135"/>
      <c r="G448" s="243"/>
      <c r="H448" s="144" t="s">
        <v>319</v>
      </c>
      <c r="I448" s="144" t="s">
        <v>342</v>
      </c>
      <c r="J448" s="144" t="s">
        <v>207</v>
      </c>
      <c r="K448" s="135" t="s">
        <v>3</v>
      </c>
      <c r="L448" s="135" t="s">
        <v>3</v>
      </c>
      <c r="M448" s="144" t="s">
        <v>3</v>
      </c>
      <c r="N448" s="144" t="s">
        <v>3</v>
      </c>
      <c r="O448" s="144" t="s">
        <v>3</v>
      </c>
      <c r="P448" s="135" t="s">
        <v>3</v>
      </c>
      <c r="Q448" s="135" t="s">
        <v>3</v>
      </c>
      <c r="R448" s="134">
        <f>R460</f>
        <v>0</v>
      </c>
      <c r="S448" s="134">
        <v>40.799999999999997</v>
      </c>
      <c r="T448" s="134">
        <v>20.399999999999999</v>
      </c>
      <c r="U448" s="134">
        <v>20.399999999999999</v>
      </c>
      <c r="V448" s="134">
        <v>0</v>
      </c>
      <c r="W448" s="134">
        <v>0</v>
      </c>
      <c r="X448" s="134">
        <v>0</v>
      </c>
      <c r="Y448" s="134">
        <f t="shared" si="47"/>
        <v>81.599999999999994</v>
      </c>
      <c r="Z448" s="142"/>
    </row>
    <row r="449" spans="1:26" s="148" customFormat="1" ht="13.5" customHeight="1">
      <c r="A449" s="187"/>
      <c r="B449" s="156" t="s">
        <v>28</v>
      </c>
      <c r="C449" s="157"/>
      <c r="D449" s="157"/>
      <c r="E449" s="135"/>
      <c r="F449" s="135"/>
      <c r="G449" s="157"/>
      <c r="H449" s="144" t="s">
        <v>3</v>
      </c>
      <c r="I449" s="144" t="s">
        <v>3</v>
      </c>
      <c r="J449" s="144" t="s">
        <v>3</v>
      </c>
      <c r="K449" s="135" t="s">
        <v>3</v>
      </c>
      <c r="L449" s="135" t="s">
        <v>3</v>
      </c>
      <c r="M449" s="144" t="s">
        <v>3</v>
      </c>
      <c r="N449" s="144" t="s">
        <v>3</v>
      </c>
      <c r="O449" s="144" t="s">
        <v>3</v>
      </c>
      <c r="P449" s="135" t="s">
        <v>3</v>
      </c>
      <c r="Q449" s="135" t="s">
        <v>3</v>
      </c>
      <c r="R449" s="134">
        <f t="shared" ref="R449:X449" si="51">R450</f>
        <v>0</v>
      </c>
      <c r="S449" s="134">
        <f t="shared" si="51"/>
        <v>2000</v>
      </c>
      <c r="T449" s="134">
        <f t="shared" si="51"/>
        <v>1000</v>
      </c>
      <c r="U449" s="134">
        <f t="shared" si="51"/>
        <v>1000</v>
      </c>
      <c r="V449" s="134">
        <f t="shared" si="51"/>
        <v>0</v>
      </c>
      <c r="W449" s="134">
        <f t="shared" si="51"/>
        <v>0</v>
      </c>
      <c r="X449" s="134">
        <f t="shared" si="51"/>
        <v>0</v>
      </c>
      <c r="Y449" s="134">
        <f t="shared" si="47"/>
        <v>4000</v>
      </c>
      <c r="Z449" s="142"/>
    </row>
    <row r="450" spans="1:26" s="148" customFormat="1" ht="15" customHeight="1">
      <c r="A450" s="187"/>
      <c r="B450" s="244" t="s">
        <v>8</v>
      </c>
      <c r="C450" s="157" t="s">
        <v>6</v>
      </c>
      <c r="D450" s="157"/>
      <c r="E450" s="135" t="s">
        <v>3</v>
      </c>
      <c r="F450" s="135" t="s">
        <v>3</v>
      </c>
      <c r="G450" s="157"/>
      <c r="H450" s="144" t="s">
        <v>3</v>
      </c>
      <c r="I450" s="144" t="s">
        <v>3</v>
      </c>
      <c r="J450" s="144" t="s">
        <v>3</v>
      </c>
      <c r="K450" s="135" t="s">
        <v>3</v>
      </c>
      <c r="L450" s="135" t="s">
        <v>3</v>
      </c>
      <c r="M450" s="135">
        <v>0</v>
      </c>
      <c r="N450" s="136">
        <v>0</v>
      </c>
      <c r="O450" s="136">
        <v>0</v>
      </c>
      <c r="P450" s="136">
        <v>0</v>
      </c>
      <c r="Q450" s="136">
        <v>0</v>
      </c>
      <c r="R450" s="136">
        <v>0</v>
      </c>
      <c r="S450" s="136">
        <f t="shared" ref="S450:X450" si="52">SUM(S451:S452)</f>
        <v>2000</v>
      </c>
      <c r="T450" s="136">
        <f t="shared" si="52"/>
        <v>1000</v>
      </c>
      <c r="U450" s="136">
        <f t="shared" si="52"/>
        <v>1000</v>
      </c>
      <c r="V450" s="136">
        <f t="shared" si="52"/>
        <v>0</v>
      </c>
      <c r="W450" s="136">
        <f t="shared" si="52"/>
        <v>0</v>
      </c>
      <c r="X450" s="136">
        <f t="shared" si="52"/>
        <v>0</v>
      </c>
      <c r="Y450" s="134">
        <f t="shared" si="47"/>
        <v>4000</v>
      </c>
      <c r="Z450" s="142"/>
    </row>
    <row r="451" spans="1:26" s="148" customFormat="1" ht="15" customHeight="1">
      <c r="A451" s="187"/>
      <c r="B451" s="244"/>
      <c r="C451" s="157" t="s">
        <v>6</v>
      </c>
      <c r="D451" s="157"/>
      <c r="E451" s="135"/>
      <c r="F451" s="135"/>
      <c r="G451" s="243" t="s">
        <v>34</v>
      </c>
      <c r="H451" s="144" t="s">
        <v>319</v>
      </c>
      <c r="I451" s="144" t="s">
        <v>342</v>
      </c>
      <c r="J451" s="144" t="s">
        <v>92</v>
      </c>
      <c r="K451" s="135" t="s">
        <v>3</v>
      </c>
      <c r="L451" s="135" t="s">
        <v>3</v>
      </c>
      <c r="M451" s="135">
        <v>0</v>
      </c>
      <c r="N451" s="136">
        <v>0</v>
      </c>
      <c r="O451" s="136">
        <v>0</v>
      </c>
      <c r="P451" s="136">
        <v>0</v>
      </c>
      <c r="Q451" s="136">
        <v>0</v>
      </c>
      <c r="R451" s="136">
        <v>0</v>
      </c>
      <c r="S451" s="136"/>
      <c r="T451" s="136">
        <v>0</v>
      </c>
      <c r="U451" s="136">
        <v>0</v>
      </c>
      <c r="V451" s="136">
        <v>0</v>
      </c>
      <c r="W451" s="136">
        <v>0</v>
      </c>
      <c r="X451" s="136">
        <v>0</v>
      </c>
      <c r="Y451" s="134">
        <f t="shared" si="47"/>
        <v>0</v>
      </c>
      <c r="Z451" s="142"/>
    </row>
    <row r="452" spans="1:26" s="148" customFormat="1" ht="45.75" customHeight="1">
      <c r="A452" s="187"/>
      <c r="B452" s="244"/>
      <c r="C452" s="157" t="s">
        <v>6</v>
      </c>
      <c r="D452" s="157"/>
      <c r="E452" s="135"/>
      <c r="F452" s="135"/>
      <c r="G452" s="243"/>
      <c r="H452" s="144" t="s">
        <v>319</v>
      </c>
      <c r="I452" s="144" t="s">
        <v>342</v>
      </c>
      <c r="J452" s="144" t="s">
        <v>207</v>
      </c>
      <c r="K452" s="135" t="s">
        <v>3</v>
      </c>
      <c r="L452" s="135" t="s">
        <v>3</v>
      </c>
      <c r="M452" s="135">
        <v>0</v>
      </c>
      <c r="N452" s="136">
        <v>0</v>
      </c>
      <c r="O452" s="136">
        <v>0</v>
      </c>
      <c r="P452" s="136">
        <v>0</v>
      </c>
      <c r="Q452" s="136">
        <v>0</v>
      </c>
      <c r="R452" s="136">
        <v>0</v>
      </c>
      <c r="S452" s="136">
        <v>2000</v>
      </c>
      <c r="T452" s="136">
        <v>1000</v>
      </c>
      <c r="U452" s="136">
        <v>1000</v>
      </c>
      <c r="V452" s="136">
        <v>0</v>
      </c>
      <c r="W452" s="136">
        <v>0</v>
      </c>
      <c r="X452" s="136">
        <v>0</v>
      </c>
      <c r="Y452" s="134">
        <f t="shared" si="47"/>
        <v>4000</v>
      </c>
      <c r="Z452" s="142"/>
    </row>
    <row r="453" spans="1:26" s="148" customFormat="1" ht="15" customHeight="1">
      <c r="A453" s="187"/>
      <c r="B453" s="161" t="s">
        <v>9</v>
      </c>
      <c r="C453" s="157" t="s">
        <v>6</v>
      </c>
      <c r="D453" s="157"/>
      <c r="E453" s="135" t="s">
        <v>3</v>
      </c>
      <c r="F453" s="135" t="s">
        <v>3</v>
      </c>
      <c r="G453" s="157"/>
      <c r="H453" s="144" t="s">
        <v>3</v>
      </c>
      <c r="I453" s="144" t="s">
        <v>3</v>
      </c>
      <c r="J453" s="144" t="s">
        <v>3</v>
      </c>
      <c r="K453" s="135" t="s">
        <v>3</v>
      </c>
      <c r="L453" s="135" t="s">
        <v>3</v>
      </c>
      <c r="M453" s="135" t="s">
        <v>3</v>
      </c>
      <c r="N453" s="135" t="s">
        <v>3</v>
      </c>
      <c r="O453" s="135" t="s">
        <v>3</v>
      </c>
      <c r="P453" s="135" t="s">
        <v>3</v>
      </c>
      <c r="Q453" s="135" t="s">
        <v>3</v>
      </c>
      <c r="R453" s="135" t="s">
        <v>3</v>
      </c>
      <c r="S453" s="135" t="s">
        <v>3</v>
      </c>
      <c r="T453" s="135" t="s">
        <v>3</v>
      </c>
      <c r="U453" s="135"/>
      <c r="V453" s="135"/>
      <c r="W453" s="135"/>
      <c r="X453" s="135"/>
      <c r="Y453" s="134">
        <f t="shared" si="47"/>
        <v>0</v>
      </c>
      <c r="Z453" s="143"/>
    </row>
    <row r="454" spans="1:26" s="148" customFormat="1" ht="15" customHeight="1">
      <c r="A454" s="187"/>
      <c r="B454" s="161" t="s">
        <v>10</v>
      </c>
      <c r="C454" s="157" t="s">
        <v>6</v>
      </c>
      <c r="D454" s="157"/>
      <c r="E454" s="135" t="s">
        <v>3</v>
      </c>
      <c r="F454" s="135" t="s">
        <v>3</v>
      </c>
      <c r="G454" s="157"/>
      <c r="H454" s="144" t="s">
        <v>3</v>
      </c>
      <c r="I454" s="144" t="s">
        <v>3</v>
      </c>
      <c r="J454" s="144" t="s">
        <v>3</v>
      </c>
      <c r="K454" s="135" t="s">
        <v>3</v>
      </c>
      <c r="L454" s="135" t="s">
        <v>3</v>
      </c>
      <c r="M454" s="135" t="s">
        <v>3</v>
      </c>
      <c r="N454" s="135" t="s">
        <v>3</v>
      </c>
      <c r="O454" s="135" t="s">
        <v>3</v>
      </c>
      <c r="P454" s="135" t="s">
        <v>3</v>
      </c>
      <c r="Q454" s="135" t="s">
        <v>3</v>
      </c>
      <c r="R454" s="135" t="s">
        <v>3</v>
      </c>
      <c r="S454" s="135" t="s">
        <v>3</v>
      </c>
      <c r="T454" s="135" t="s">
        <v>3</v>
      </c>
      <c r="U454" s="135" t="s">
        <v>3</v>
      </c>
      <c r="V454" s="135" t="s">
        <v>3</v>
      </c>
      <c r="W454" s="135" t="s">
        <v>3</v>
      </c>
      <c r="X454" s="135"/>
      <c r="Y454" s="134">
        <f t="shared" si="47"/>
        <v>0</v>
      </c>
      <c r="Z454" s="143"/>
    </row>
    <row r="455" spans="1:26" s="148" customFormat="1" ht="76.5" customHeight="1">
      <c r="A455" s="187"/>
      <c r="B455" s="167" t="s">
        <v>446</v>
      </c>
      <c r="C455" s="157" t="s">
        <v>53</v>
      </c>
      <c r="D455" s="157" t="s">
        <v>3</v>
      </c>
      <c r="E455" s="157" t="s">
        <v>39</v>
      </c>
      <c r="F455" s="135" t="s">
        <v>430</v>
      </c>
      <c r="G455" s="157"/>
      <c r="H455" s="144" t="s">
        <v>3</v>
      </c>
      <c r="I455" s="144" t="s">
        <v>3</v>
      </c>
      <c r="J455" s="144" t="s">
        <v>3</v>
      </c>
      <c r="K455" s="135" t="s">
        <v>3</v>
      </c>
      <c r="L455" s="135" t="s">
        <v>3</v>
      </c>
      <c r="M455" s="135" t="s">
        <v>3</v>
      </c>
      <c r="N455" s="135" t="s">
        <v>3</v>
      </c>
      <c r="O455" s="135" t="s">
        <v>3</v>
      </c>
      <c r="P455" s="135" t="s">
        <v>3</v>
      </c>
      <c r="Q455" s="135" t="s">
        <v>3</v>
      </c>
      <c r="R455" s="135">
        <v>0</v>
      </c>
      <c r="S455" s="135">
        <v>2</v>
      </c>
      <c r="T455" s="135">
        <v>1</v>
      </c>
      <c r="U455" s="135">
        <v>1</v>
      </c>
      <c r="V455" s="135">
        <v>0</v>
      </c>
      <c r="W455" s="135">
        <v>0</v>
      </c>
      <c r="X455" s="135">
        <v>0</v>
      </c>
      <c r="Y455" s="135" t="s">
        <v>3</v>
      </c>
      <c r="Z455" s="143"/>
    </row>
    <row r="456" spans="1:26" s="148" customFormat="1" ht="30" customHeight="1">
      <c r="A456" s="187" t="s">
        <v>299</v>
      </c>
      <c r="B456" s="161" t="s">
        <v>302</v>
      </c>
      <c r="C456" s="157"/>
      <c r="D456" s="157"/>
      <c r="E456" s="135"/>
      <c r="F456" s="135"/>
      <c r="G456" s="157"/>
      <c r="H456" s="144"/>
      <c r="I456" s="144"/>
      <c r="J456" s="144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4"/>
      <c r="Z456" s="143"/>
    </row>
    <row r="457" spans="1:26" s="148" customFormat="1" ht="15" customHeight="1">
      <c r="A457" s="187"/>
      <c r="B457" s="244" t="s">
        <v>216</v>
      </c>
      <c r="C457" s="157" t="s">
        <v>6</v>
      </c>
      <c r="D457" s="157" t="s">
        <v>3</v>
      </c>
      <c r="E457" s="135" t="s">
        <v>3</v>
      </c>
      <c r="F457" s="135" t="s">
        <v>3</v>
      </c>
      <c r="G457" s="157"/>
      <c r="H457" s="144" t="s">
        <v>3</v>
      </c>
      <c r="I457" s="144" t="s">
        <v>3</v>
      </c>
      <c r="J457" s="144" t="s">
        <v>3</v>
      </c>
      <c r="K457" s="135" t="s">
        <v>3</v>
      </c>
      <c r="L457" s="135" t="s">
        <v>3</v>
      </c>
      <c r="M457" s="144" t="s">
        <v>3</v>
      </c>
      <c r="N457" s="144" t="s">
        <v>3</v>
      </c>
      <c r="O457" s="144" t="s">
        <v>3</v>
      </c>
      <c r="P457" s="135" t="s">
        <v>3</v>
      </c>
      <c r="Q457" s="135" t="s">
        <v>3</v>
      </c>
      <c r="R457" s="134">
        <f>R458</f>
        <v>0</v>
      </c>
      <c r="S457" s="134">
        <f>SUM(S458:S459)</f>
        <v>40.799999999999997</v>
      </c>
      <c r="T457" s="134">
        <f>SUM(T458:T459)</f>
        <v>20.399999999999999</v>
      </c>
      <c r="U457" s="134">
        <f>SUM(U458:U459)</f>
        <v>20.399999999999999</v>
      </c>
      <c r="V457" s="134">
        <f>V458</f>
        <v>0</v>
      </c>
      <c r="W457" s="134">
        <f>W458</f>
        <v>0</v>
      </c>
      <c r="X457" s="134">
        <f>X458</f>
        <v>0</v>
      </c>
      <c r="Y457" s="134">
        <f t="shared" si="47"/>
        <v>81.599999999999994</v>
      </c>
      <c r="Z457" s="142"/>
    </row>
    <row r="458" spans="1:26" s="148" customFormat="1" ht="15" customHeight="1">
      <c r="A458" s="187"/>
      <c r="B458" s="244"/>
      <c r="C458" s="157" t="s">
        <v>6</v>
      </c>
      <c r="D458" s="157"/>
      <c r="E458" s="135"/>
      <c r="F458" s="135"/>
      <c r="G458" s="243" t="s">
        <v>34</v>
      </c>
      <c r="H458" s="144" t="s">
        <v>319</v>
      </c>
      <c r="I458" s="144" t="s">
        <v>285</v>
      </c>
      <c r="J458" s="144" t="s">
        <v>92</v>
      </c>
      <c r="K458" s="135" t="s">
        <v>3</v>
      </c>
      <c r="L458" s="135" t="s">
        <v>3</v>
      </c>
      <c r="M458" s="144" t="s">
        <v>3</v>
      </c>
      <c r="N458" s="144" t="s">
        <v>3</v>
      </c>
      <c r="O458" s="144" t="s">
        <v>3</v>
      </c>
      <c r="P458" s="135" t="s">
        <v>3</v>
      </c>
      <c r="Q458" s="135" t="s">
        <v>3</v>
      </c>
      <c r="R458" s="134">
        <v>0</v>
      </c>
      <c r="S458" s="134">
        <v>0</v>
      </c>
      <c r="T458" s="134">
        <v>0</v>
      </c>
      <c r="U458" s="134">
        <v>0</v>
      </c>
      <c r="V458" s="134">
        <f>V460</f>
        <v>0</v>
      </c>
      <c r="W458" s="134">
        <f>W460</f>
        <v>0</v>
      </c>
      <c r="X458" s="134">
        <f>X460</f>
        <v>0</v>
      </c>
      <c r="Y458" s="134">
        <f t="shared" si="47"/>
        <v>0</v>
      </c>
      <c r="Z458" s="142"/>
    </row>
    <row r="459" spans="1:26" s="148" customFormat="1" ht="48.75" customHeight="1">
      <c r="A459" s="187"/>
      <c r="B459" s="244"/>
      <c r="C459" s="157" t="s">
        <v>6</v>
      </c>
      <c r="D459" s="157"/>
      <c r="E459" s="135"/>
      <c r="F459" s="135"/>
      <c r="G459" s="243"/>
      <c r="H459" s="144" t="s">
        <v>319</v>
      </c>
      <c r="I459" s="144" t="s">
        <v>342</v>
      </c>
      <c r="J459" s="144" t="s">
        <v>207</v>
      </c>
      <c r="K459" s="135" t="s">
        <v>3</v>
      </c>
      <c r="L459" s="135" t="s">
        <v>3</v>
      </c>
      <c r="M459" s="144" t="s">
        <v>3</v>
      </c>
      <c r="N459" s="144" t="s">
        <v>3</v>
      </c>
      <c r="O459" s="144" t="s">
        <v>3</v>
      </c>
      <c r="P459" s="135" t="s">
        <v>3</v>
      </c>
      <c r="Q459" s="135" t="s">
        <v>3</v>
      </c>
      <c r="R459" s="134"/>
      <c r="S459" s="134">
        <v>40.799999999999997</v>
      </c>
      <c r="T459" s="134">
        <v>20.399999999999999</v>
      </c>
      <c r="U459" s="134">
        <v>20.399999999999999</v>
      </c>
      <c r="V459" s="134">
        <v>0</v>
      </c>
      <c r="W459" s="134">
        <v>0</v>
      </c>
      <c r="X459" s="134">
        <v>0</v>
      </c>
      <c r="Y459" s="134">
        <f t="shared" si="47"/>
        <v>81.599999999999994</v>
      </c>
      <c r="Z459" s="142"/>
    </row>
    <row r="460" spans="1:26" s="148" customFormat="1" ht="16.5" customHeight="1">
      <c r="A460" s="187"/>
      <c r="B460" s="156" t="s">
        <v>28</v>
      </c>
      <c r="C460" s="157"/>
      <c r="D460" s="157"/>
      <c r="E460" s="135"/>
      <c r="F460" s="135"/>
      <c r="G460" s="157"/>
      <c r="H460" s="144" t="s">
        <v>3</v>
      </c>
      <c r="I460" s="144" t="s">
        <v>3</v>
      </c>
      <c r="J460" s="144" t="s">
        <v>3</v>
      </c>
      <c r="K460" s="135" t="s">
        <v>3</v>
      </c>
      <c r="L460" s="135" t="s">
        <v>3</v>
      </c>
      <c r="M460" s="144" t="s">
        <v>3</v>
      </c>
      <c r="N460" s="144" t="s">
        <v>3</v>
      </c>
      <c r="O460" s="144" t="s">
        <v>3</v>
      </c>
      <c r="P460" s="135" t="s">
        <v>3</v>
      </c>
      <c r="Q460" s="135" t="s">
        <v>3</v>
      </c>
      <c r="R460" s="134">
        <f t="shared" ref="R460:X460" si="53">R461</f>
        <v>0</v>
      </c>
      <c r="S460" s="134">
        <f t="shared" si="53"/>
        <v>2000</v>
      </c>
      <c r="T460" s="134">
        <f t="shared" si="53"/>
        <v>1000</v>
      </c>
      <c r="U460" s="134">
        <f>U461</f>
        <v>1000</v>
      </c>
      <c r="V460" s="134">
        <f t="shared" si="53"/>
        <v>0</v>
      </c>
      <c r="W460" s="134">
        <f t="shared" si="53"/>
        <v>0</v>
      </c>
      <c r="X460" s="134">
        <f t="shared" si="53"/>
        <v>0</v>
      </c>
      <c r="Y460" s="134">
        <f t="shared" si="47"/>
        <v>4000</v>
      </c>
      <c r="Z460" s="142"/>
    </row>
    <row r="461" spans="1:26" s="148" customFormat="1" ht="15" customHeight="1">
      <c r="A461" s="187"/>
      <c r="B461" s="244" t="s">
        <v>8</v>
      </c>
      <c r="C461" s="157" t="s">
        <v>6</v>
      </c>
      <c r="D461" s="157"/>
      <c r="E461" s="135" t="s">
        <v>3</v>
      </c>
      <c r="F461" s="135" t="s">
        <v>3</v>
      </c>
      <c r="G461" s="157"/>
      <c r="H461" s="144" t="s">
        <v>3</v>
      </c>
      <c r="I461" s="144" t="s">
        <v>3</v>
      </c>
      <c r="J461" s="144" t="s">
        <v>3</v>
      </c>
      <c r="K461" s="135" t="s">
        <v>3</v>
      </c>
      <c r="L461" s="135" t="s">
        <v>3</v>
      </c>
      <c r="M461" s="135">
        <v>0</v>
      </c>
      <c r="N461" s="136">
        <v>0</v>
      </c>
      <c r="O461" s="136">
        <v>0</v>
      </c>
      <c r="P461" s="136">
        <v>0</v>
      </c>
      <c r="Q461" s="136">
        <v>0</v>
      </c>
      <c r="R461" s="136">
        <v>0</v>
      </c>
      <c r="S461" s="136">
        <f>SUM(S462:S463)</f>
        <v>2000</v>
      </c>
      <c r="T461" s="136">
        <f>SUM(T462:T463)</f>
        <v>1000</v>
      </c>
      <c r="U461" s="136">
        <f>SUM(U462:U463)</f>
        <v>1000</v>
      </c>
      <c r="V461" s="136">
        <v>0</v>
      </c>
      <c r="W461" s="136">
        <v>0</v>
      </c>
      <c r="X461" s="136">
        <v>0</v>
      </c>
      <c r="Y461" s="134">
        <f t="shared" si="47"/>
        <v>4000</v>
      </c>
      <c r="Z461" s="142"/>
    </row>
    <row r="462" spans="1:26" s="148" customFormat="1" ht="15" customHeight="1">
      <c r="A462" s="187"/>
      <c r="B462" s="244"/>
      <c r="C462" s="157" t="s">
        <v>6</v>
      </c>
      <c r="D462" s="157"/>
      <c r="E462" s="135"/>
      <c r="F462" s="135"/>
      <c r="G462" s="243" t="s">
        <v>34</v>
      </c>
      <c r="H462" s="144" t="s">
        <v>319</v>
      </c>
      <c r="I462" s="144" t="s">
        <v>285</v>
      </c>
      <c r="J462" s="144" t="s">
        <v>92</v>
      </c>
      <c r="K462" s="135" t="s">
        <v>3</v>
      </c>
      <c r="L462" s="135" t="s">
        <v>3</v>
      </c>
      <c r="M462" s="144" t="s">
        <v>3</v>
      </c>
      <c r="N462" s="144" t="s">
        <v>3</v>
      </c>
      <c r="O462" s="144" t="s">
        <v>3</v>
      </c>
      <c r="P462" s="135" t="s">
        <v>3</v>
      </c>
      <c r="Q462" s="135" t="s">
        <v>3</v>
      </c>
      <c r="R462" s="136">
        <v>0</v>
      </c>
      <c r="S462" s="136"/>
      <c r="T462" s="136">
        <v>0</v>
      </c>
      <c r="U462" s="136">
        <v>0</v>
      </c>
      <c r="V462" s="136">
        <v>0</v>
      </c>
      <c r="W462" s="136">
        <v>0</v>
      </c>
      <c r="X462" s="136">
        <v>0</v>
      </c>
      <c r="Y462" s="134">
        <f t="shared" si="47"/>
        <v>0</v>
      </c>
      <c r="Z462" s="142"/>
    </row>
    <row r="463" spans="1:26" s="148" customFormat="1" ht="44.1" customHeight="1">
      <c r="A463" s="187"/>
      <c r="B463" s="244"/>
      <c r="C463" s="157" t="s">
        <v>6</v>
      </c>
      <c r="D463" s="157"/>
      <c r="E463" s="135"/>
      <c r="F463" s="135"/>
      <c r="G463" s="243"/>
      <c r="H463" s="144" t="s">
        <v>319</v>
      </c>
      <c r="I463" s="144" t="s">
        <v>342</v>
      </c>
      <c r="J463" s="144" t="s">
        <v>207</v>
      </c>
      <c r="K463" s="135" t="s">
        <v>3</v>
      </c>
      <c r="L463" s="135" t="s">
        <v>3</v>
      </c>
      <c r="M463" s="144" t="s">
        <v>3</v>
      </c>
      <c r="N463" s="144" t="s">
        <v>3</v>
      </c>
      <c r="O463" s="144" t="s">
        <v>3</v>
      </c>
      <c r="P463" s="135" t="s">
        <v>3</v>
      </c>
      <c r="Q463" s="135" t="s">
        <v>3</v>
      </c>
      <c r="R463" s="136">
        <v>0</v>
      </c>
      <c r="S463" s="136">
        <v>2000</v>
      </c>
      <c r="T463" s="136">
        <v>1000</v>
      </c>
      <c r="U463" s="136">
        <v>1000</v>
      </c>
      <c r="V463" s="136">
        <v>0</v>
      </c>
      <c r="W463" s="136">
        <v>0</v>
      </c>
      <c r="X463" s="136">
        <v>0</v>
      </c>
      <c r="Y463" s="134">
        <f t="shared" si="47"/>
        <v>4000</v>
      </c>
      <c r="Z463" s="142"/>
    </row>
    <row r="464" spans="1:26" s="148" customFormat="1" ht="15" customHeight="1">
      <c r="A464" s="187"/>
      <c r="B464" s="161" t="s">
        <v>9</v>
      </c>
      <c r="C464" s="157" t="s">
        <v>6</v>
      </c>
      <c r="D464" s="157"/>
      <c r="E464" s="135" t="s">
        <v>3</v>
      </c>
      <c r="F464" s="135" t="s">
        <v>3</v>
      </c>
      <c r="G464" s="157"/>
      <c r="H464" s="144" t="s">
        <v>3</v>
      </c>
      <c r="I464" s="144" t="s">
        <v>3</v>
      </c>
      <c r="J464" s="144" t="s">
        <v>3</v>
      </c>
      <c r="K464" s="135" t="s">
        <v>3</v>
      </c>
      <c r="L464" s="135" t="s">
        <v>3</v>
      </c>
      <c r="M464" s="135" t="s">
        <v>3</v>
      </c>
      <c r="N464" s="135" t="s">
        <v>3</v>
      </c>
      <c r="O464" s="135" t="s">
        <v>3</v>
      </c>
      <c r="P464" s="135" t="s">
        <v>3</v>
      </c>
      <c r="Q464" s="135" t="s">
        <v>3</v>
      </c>
      <c r="R464" s="135" t="s">
        <v>3</v>
      </c>
      <c r="S464" s="135" t="s">
        <v>3</v>
      </c>
      <c r="T464" s="135" t="s">
        <v>3</v>
      </c>
      <c r="U464" s="135" t="s">
        <v>3</v>
      </c>
      <c r="V464" s="135" t="s">
        <v>3</v>
      </c>
      <c r="W464" s="135" t="s">
        <v>3</v>
      </c>
      <c r="X464" s="135" t="s">
        <v>3</v>
      </c>
      <c r="Y464" s="134">
        <f t="shared" si="47"/>
        <v>0</v>
      </c>
      <c r="Z464" s="142"/>
    </row>
    <row r="465" spans="1:26" s="148" customFormat="1" ht="15" customHeight="1">
      <c r="A465" s="187"/>
      <c r="B465" s="161" t="s">
        <v>10</v>
      </c>
      <c r="C465" s="157" t="s">
        <v>6</v>
      </c>
      <c r="D465" s="157"/>
      <c r="E465" s="135" t="s">
        <v>3</v>
      </c>
      <c r="F465" s="135" t="s">
        <v>3</v>
      </c>
      <c r="G465" s="157"/>
      <c r="H465" s="144" t="s">
        <v>3</v>
      </c>
      <c r="I465" s="144" t="s">
        <v>3</v>
      </c>
      <c r="J465" s="144" t="s">
        <v>3</v>
      </c>
      <c r="K465" s="135" t="s">
        <v>3</v>
      </c>
      <c r="L465" s="135" t="s">
        <v>3</v>
      </c>
      <c r="M465" s="135" t="s">
        <v>3</v>
      </c>
      <c r="N465" s="135" t="s">
        <v>3</v>
      </c>
      <c r="O465" s="135" t="s">
        <v>3</v>
      </c>
      <c r="P465" s="135" t="s">
        <v>3</v>
      </c>
      <c r="Q465" s="135" t="s">
        <v>3</v>
      </c>
      <c r="R465" s="135" t="s">
        <v>3</v>
      </c>
      <c r="S465" s="135" t="s">
        <v>3</v>
      </c>
      <c r="T465" s="135" t="s">
        <v>3</v>
      </c>
      <c r="U465" s="135" t="s">
        <v>3</v>
      </c>
      <c r="V465" s="135" t="s">
        <v>3</v>
      </c>
      <c r="W465" s="135" t="s">
        <v>3</v>
      </c>
      <c r="X465" s="135" t="s">
        <v>3</v>
      </c>
      <c r="Y465" s="134">
        <f t="shared" si="47"/>
        <v>0</v>
      </c>
      <c r="Z465" s="142"/>
    </row>
    <row r="466" spans="1:26" s="148" customFormat="1" ht="87.75" customHeight="1">
      <c r="A466" s="187"/>
      <c r="B466" s="167" t="s">
        <v>446</v>
      </c>
      <c r="C466" s="157" t="s">
        <v>53</v>
      </c>
      <c r="D466" s="157" t="s">
        <v>3</v>
      </c>
      <c r="E466" s="157" t="s">
        <v>39</v>
      </c>
      <c r="F466" s="135" t="s">
        <v>430</v>
      </c>
      <c r="G466" s="157"/>
      <c r="H466" s="144" t="s">
        <v>3</v>
      </c>
      <c r="I466" s="144" t="s">
        <v>3</v>
      </c>
      <c r="J466" s="144" t="s">
        <v>3</v>
      </c>
      <c r="K466" s="135" t="s">
        <v>3</v>
      </c>
      <c r="L466" s="135" t="s">
        <v>3</v>
      </c>
      <c r="M466" s="135" t="s">
        <v>3</v>
      </c>
      <c r="N466" s="135" t="s">
        <v>3</v>
      </c>
      <c r="O466" s="135" t="s">
        <v>3</v>
      </c>
      <c r="P466" s="135" t="s">
        <v>3</v>
      </c>
      <c r="Q466" s="135" t="s">
        <v>3</v>
      </c>
      <c r="R466" s="135">
        <v>0</v>
      </c>
      <c r="S466" s="135">
        <v>2</v>
      </c>
      <c r="T466" s="135">
        <v>1</v>
      </c>
      <c r="U466" s="135">
        <v>1</v>
      </c>
      <c r="V466" s="135">
        <v>0</v>
      </c>
      <c r="W466" s="135">
        <v>0</v>
      </c>
      <c r="X466" s="135">
        <v>0</v>
      </c>
      <c r="Y466" s="135" t="s">
        <v>3</v>
      </c>
      <c r="Z466" s="143"/>
    </row>
    <row r="467" spans="1:26" s="148" customFormat="1" ht="64.5" customHeight="1">
      <c r="A467" s="187" t="s">
        <v>389</v>
      </c>
      <c r="B467" s="167" t="s">
        <v>424</v>
      </c>
      <c r="C467" s="157"/>
      <c r="D467" s="157"/>
      <c r="E467" s="157"/>
      <c r="F467" s="135"/>
      <c r="G467" s="157"/>
      <c r="H467" s="144"/>
      <c r="I467" s="144"/>
      <c r="J467" s="144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4"/>
      <c r="Z467" s="143"/>
    </row>
    <row r="468" spans="1:26" s="148" customFormat="1" ht="58.5" customHeight="1">
      <c r="A468" s="187" t="s">
        <v>388</v>
      </c>
      <c r="B468" s="161" t="s">
        <v>385</v>
      </c>
      <c r="C468" s="157"/>
      <c r="D468" s="157"/>
      <c r="E468" s="135"/>
      <c r="F468" s="135"/>
      <c r="G468" s="157"/>
      <c r="H468" s="144"/>
      <c r="I468" s="144"/>
      <c r="J468" s="144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4"/>
      <c r="Z468" s="143"/>
    </row>
    <row r="469" spans="1:26" s="148" customFormat="1" ht="15" customHeight="1">
      <c r="A469" s="187"/>
      <c r="B469" s="244" t="s">
        <v>216</v>
      </c>
      <c r="C469" s="157" t="s">
        <v>6</v>
      </c>
      <c r="D469" s="157" t="s">
        <v>3</v>
      </c>
      <c r="E469" s="135" t="s">
        <v>3</v>
      </c>
      <c r="F469" s="135" t="s">
        <v>3</v>
      </c>
      <c r="G469" s="157"/>
      <c r="H469" s="144" t="s">
        <v>3</v>
      </c>
      <c r="I469" s="144" t="s">
        <v>3</v>
      </c>
      <c r="J469" s="144" t="s">
        <v>3</v>
      </c>
      <c r="K469" s="135" t="s">
        <v>3</v>
      </c>
      <c r="L469" s="135" t="s">
        <v>3</v>
      </c>
      <c r="M469" s="144" t="s">
        <v>3</v>
      </c>
      <c r="N469" s="144" t="s">
        <v>3</v>
      </c>
      <c r="O469" s="144" t="s">
        <v>3</v>
      </c>
      <c r="P469" s="135" t="s">
        <v>3</v>
      </c>
      <c r="Q469" s="135" t="s">
        <v>3</v>
      </c>
      <c r="R469" s="135" t="s">
        <v>3</v>
      </c>
      <c r="S469" s="135" t="s">
        <v>3</v>
      </c>
      <c r="T469" s="135" t="s">
        <v>3</v>
      </c>
      <c r="U469" s="135" t="s">
        <v>3</v>
      </c>
      <c r="V469" s="135" t="s">
        <v>3</v>
      </c>
      <c r="W469" s="135" t="s">
        <v>3</v>
      </c>
      <c r="X469" s="135" t="s">
        <v>3</v>
      </c>
      <c r="Y469" s="135" t="s">
        <v>3</v>
      </c>
      <c r="Z469" s="143"/>
    </row>
    <row r="470" spans="1:26" s="148" customFormat="1" ht="15" customHeight="1">
      <c r="A470" s="187"/>
      <c r="B470" s="244"/>
      <c r="C470" s="157" t="s">
        <v>6</v>
      </c>
      <c r="D470" s="157"/>
      <c r="E470" s="135"/>
      <c r="F470" s="135"/>
      <c r="G470" s="243" t="s">
        <v>34</v>
      </c>
      <c r="H470" s="144"/>
      <c r="I470" s="144"/>
      <c r="J470" s="144"/>
      <c r="K470" s="135" t="s">
        <v>3</v>
      </c>
      <c r="L470" s="135" t="s">
        <v>3</v>
      </c>
      <c r="M470" s="144" t="s">
        <v>3</v>
      </c>
      <c r="N470" s="144" t="s">
        <v>3</v>
      </c>
      <c r="O470" s="144" t="s">
        <v>3</v>
      </c>
      <c r="P470" s="135" t="s">
        <v>3</v>
      </c>
      <c r="Q470" s="135" t="s">
        <v>3</v>
      </c>
      <c r="R470" s="135" t="s">
        <v>3</v>
      </c>
      <c r="S470" s="135" t="s">
        <v>3</v>
      </c>
      <c r="T470" s="135" t="s">
        <v>3</v>
      </c>
      <c r="U470" s="135" t="s">
        <v>3</v>
      </c>
      <c r="V470" s="135" t="s">
        <v>3</v>
      </c>
      <c r="W470" s="135" t="s">
        <v>3</v>
      </c>
      <c r="X470" s="135" t="s">
        <v>3</v>
      </c>
      <c r="Y470" s="135" t="s">
        <v>3</v>
      </c>
      <c r="Z470" s="143"/>
    </row>
    <row r="471" spans="1:26" s="148" customFormat="1" ht="48.75" customHeight="1">
      <c r="A471" s="187"/>
      <c r="B471" s="244"/>
      <c r="C471" s="157" t="s">
        <v>6</v>
      </c>
      <c r="D471" s="157"/>
      <c r="E471" s="135"/>
      <c r="F471" s="135"/>
      <c r="G471" s="243"/>
      <c r="H471" s="144"/>
      <c r="I471" s="144"/>
      <c r="J471" s="144"/>
      <c r="K471" s="135" t="s">
        <v>3</v>
      </c>
      <c r="L471" s="135" t="s">
        <v>3</v>
      </c>
      <c r="M471" s="144" t="s">
        <v>3</v>
      </c>
      <c r="N471" s="144" t="s">
        <v>3</v>
      </c>
      <c r="O471" s="144" t="s">
        <v>3</v>
      </c>
      <c r="P471" s="135" t="s">
        <v>3</v>
      </c>
      <c r="Q471" s="135" t="s">
        <v>3</v>
      </c>
      <c r="R471" s="135" t="s">
        <v>3</v>
      </c>
      <c r="S471" s="135" t="s">
        <v>3</v>
      </c>
      <c r="T471" s="135" t="s">
        <v>3</v>
      </c>
      <c r="U471" s="135" t="s">
        <v>3</v>
      </c>
      <c r="V471" s="135" t="s">
        <v>3</v>
      </c>
      <c r="W471" s="135" t="s">
        <v>3</v>
      </c>
      <c r="X471" s="135" t="s">
        <v>3</v>
      </c>
      <c r="Y471" s="135" t="s">
        <v>3</v>
      </c>
      <c r="Z471" s="143"/>
    </row>
    <row r="472" spans="1:26" s="148" customFormat="1" ht="16.5" customHeight="1">
      <c r="A472" s="187"/>
      <c r="B472" s="156" t="s">
        <v>28</v>
      </c>
      <c r="C472" s="157"/>
      <c r="D472" s="157"/>
      <c r="E472" s="135"/>
      <c r="F472" s="135"/>
      <c r="G472" s="157"/>
      <c r="H472" s="144" t="s">
        <v>3</v>
      </c>
      <c r="I472" s="144" t="s">
        <v>3</v>
      </c>
      <c r="J472" s="144" t="s">
        <v>3</v>
      </c>
      <c r="K472" s="135" t="s">
        <v>3</v>
      </c>
      <c r="L472" s="135" t="s">
        <v>3</v>
      </c>
      <c r="M472" s="144" t="s">
        <v>3</v>
      </c>
      <c r="N472" s="144" t="s">
        <v>3</v>
      </c>
      <c r="O472" s="144" t="s">
        <v>3</v>
      </c>
      <c r="P472" s="135" t="s">
        <v>3</v>
      </c>
      <c r="Q472" s="135" t="s">
        <v>3</v>
      </c>
      <c r="R472" s="134" t="str">
        <f t="shared" ref="R472:Y472" si="54">R473</f>
        <v>Х</v>
      </c>
      <c r="S472" s="134" t="str">
        <f t="shared" si="54"/>
        <v>Х</v>
      </c>
      <c r="T472" s="134" t="str">
        <f t="shared" si="54"/>
        <v>Х</v>
      </c>
      <c r="U472" s="134" t="str">
        <f t="shared" si="54"/>
        <v>Х</v>
      </c>
      <c r="V472" s="134" t="str">
        <f t="shared" si="54"/>
        <v>Х</v>
      </c>
      <c r="W472" s="134" t="str">
        <f t="shared" si="54"/>
        <v>Х</v>
      </c>
      <c r="X472" s="134" t="str">
        <f t="shared" si="54"/>
        <v>Х</v>
      </c>
      <c r="Y472" s="134" t="str">
        <f t="shared" si="54"/>
        <v>Х</v>
      </c>
      <c r="Z472" s="143"/>
    </row>
    <row r="473" spans="1:26" s="148" customFormat="1" ht="15" customHeight="1">
      <c r="A473" s="187"/>
      <c r="B473" s="244" t="s">
        <v>8</v>
      </c>
      <c r="C473" s="157" t="s">
        <v>6</v>
      </c>
      <c r="D473" s="157"/>
      <c r="E473" s="135" t="s">
        <v>3</v>
      </c>
      <c r="F473" s="135" t="s">
        <v>3</v>
      </c>
      <c r="G473" s="157"/>
      <c r="H473" s="144" t="s">
        <v>3</v>
      </c>
      <c r="I473" s="144" t="s">
        <v>3</v>
      </c>
      <c r="J473" s="144" t="s">
        <v>3</v>
      </c>
      <c r="K473" s="135" t="s">
        <v>3</v>
      </c>
      <c r="L473" s="135" t="s">
        <v>3</v>
      </c>
      <c r="M473" s="135" t="s">
        <v>3</v>
      </c>
      <c r="N473" s="135" t="s">
        <v>3</v>
      </c>
      <c r="O473" s="135" t="s">
        <v>3</v>
      </c>
      <c r="P473" s="135" t="s">
        <v>3</v>
      </c>
      <c r="Q473" s="135" t="s">
        <v>3</v>
      </c>
      <c r="R473" s="135" t="s">
        <v>3</v>
      </c>
      <c r="S473" s="135" t="s">
        <v>3</v>
      </c>
      <c r="T473" s="135" t="s">
        <v>3</v>
      </c>
      <c r="U473" s="135" t="s">
        <v>3</v>
      </c>
      <c r="V473" s="135" t="s">
        <v>3</v>
      </c>
      <c r="W473" s="135" t="s">
        <v>3</v>
      </c>
      <c r="X473" s="135" t="s">
        <v>3</v>
      </c>
      <c r="Y473" s="135" t="s">
        <v>3</v>
      </c>
      <c r="Z473" s="143"/>
    </row>
    <row r="474" spans="1:26" s="148" customFormat="1" ht="15" customHeight="1">
      <c r="A474" s="187"/>
      <c r="B474" s="244"/>
      <c r="C474" s="157" t="s">
        <v>6</v>
      </c>
      <c r="D474" s="157"/>
      <c r="E474" s="135"/>
      <c r="F474" s="135"/>
      <c r="G474" s="243" t="s">
        <v>34</v>
      </c>
      <c r="H474" s="144"/>
      <c r="I474" s="144"/>
      <c r="J474" s="144"/>
      <c r="K474" s="135" t="s">
        <v>3</v>
      </c>
      <c r="L474" s="135" t="s">
        <v>3</v>
      </c>
      <c r="M474" s="144" t="s">
        <v>3</v>
      </c>
      <c r="N474" s="144" t="s">
        <v>3</v>
      </c>
      <c r="O474" s="144" t="s">
        <v>3</v>
      </c>
      <c r="P474" s="135" t="s">
        <v>3</v>
      </c>
      <c r="Q474" s="135" t="s">
        <v>3</v>
      </c>
      <c r="R474" s="135" t="s">
        <v>3</v>
      </c>
      <c r="S474" s="135" t="s">
        <v>3</v>
      </c>
      <c r="T474" s="135" t="s">
        <v>3</v>
      </c>
      <c r="U474" s="135" t="s">
        <v>3</v>
      </c>
      <c r="V474" s="135" t="s">
        <v>3</v>
      </c>
      <c r="W474" s="135" t="s">
        <v>3</v>
      </c>
      <c r="X474" s="135" t="s">
        <v>3</v>
      </c>
      <c r="Y474" s="135" t="s">
        <v>3</v>
      </c>
      <c r="Z474" s="143"/>
    </row>
    <row r="475" spans="1:26" s="148" customFormat="1" ht="44.1" customHeight="1">
      <c r="A475" s="187"/>
      <c r="B475" s="244"/>
      <c r="C475" s="157" t="s">
        <v>6</v>
      </c>
      <c r="D475" s="157"/>
      <c r="E475" s="135"/>
      <c r="F475" s="135"/>
      <c r="G475" s="243"/>
      <c r="H475" s="144"/>
      <c r="I475" s="144"/>
      <c r="J475" s="144"/>
      <c r="K475" s="135" t="s">
        <v>3</v>
      </c>
      <c r="L475" s="135" t="s">
        <v>3</v>
      </c>
      <c r="M475" s="144" t="s">
        <v>3</v>
      </c>
      <c r="N475" s="144" t="s">
        <v>3</v>
      </c>
      <c r="O475" s="144" t="s">
        <v>3</v>
      </c>
      <c r="P475" s="135" t="s">
        <v>3</v>
      </c>
      <c r="Q475" s="135" t="s">
        <v>3</v>
      </c>
      <c r="R475" s="135" t="s">
        <v>3</v>
      </c>
      <c r="S475" s="135" t="s">
        <v>3</v>
      </c>
      <c r="T475" s="135" t="s">
        <v>3</v>
      </c>
      <c r="U475" s="135" t="s">
        <v>3</v>
      </c>
      <c r="V475" s="135" t="s">
        <v>3</v>
      </c>
      <c r="W475" s="135" t="s">
        <v>3</v>
      </c>
      <c r="X475" s="135" t="s">
        <v>3</v>
      </c>
      <c r="Y475" s="135" t="s">
        <v>3</v>
      </c>
      <c r="Z475" s="143"/>
    </row>
    <row r="476" spans="1:26" s="148" customFormat="1" ht="15" customHeight="1">
      <c r="A476" s="187"/>
      <c r="B476" s="161" t="s">
        <v>9</v>
      </c>
      <c r="C476" s="157" t="s">
        <v>6</v>
      </c>
      <c r="D476" s="157"/>
      <c r="E476" s="135" t="s">
        <v>3</v>
      </c>
      <c r="F476" s="135" t="s">
        <v>3</v>
      </c>
      <c r="G476" s="157"/>
      <c r="H476" s="144" t="s">
        <v>3</v>
      </c>
      <c r="I476" s="144" t="s">
        <v>3</v>
      </c>
      <c r="J476" s="144" t="s">
        <v>3</v>
      </c>
      <c r="K476" s="135" t="s">
        <v>3</v>
      </c>
      <c r="L476" s="135" t="s">
        <v>3</v>
      </c>
      <c r="M476" s="135" t="s">
        <v>3</v>
      </c>
      <c r="N476" s="135" t="s">
        <v>3</v>
      </c>
      <c r="O476" s="135" t="s">
        <v>3</v>
      </c>
      <c r="P476" s="135" t="s">
        <v>3</v>
      </c>
      <c r="Q476" s="135" t="s">
        <v>3</v>
      </c>
      <c r="R476" s="135" t="s">
        <v>3</v>
      </c>
      <c r="S476" s="135" t="s">
        <v>3</v>
      </c>
      <c r="T476" s="135" t="s">
        <v>3</v>
      </c>
      <c r="U476" s="135" t="s">
        <v>3</v>
      </c>
      <c r="V476" s="135" t="s">
        <v>3</v>
      </c>
      <c r="W476" s="135" t="s">
        <v>3</v>
      </c>
      <c r="X476" s="135" t="s">
        <v>3</v>
      </c>
      <c r="Y476" s="135" t="s">
        <v>3</v>
      </c>
      <c r="Z476" s="143"/>
    </row>
    <row r="477" spans="1:26" s="148" customFormat="1" ht="15" customHeight="1">
      <c r="A477" s="187"/>
      <c r="B477" s="161" t="s">
        <v>10</v>
      </c>
      <c r="C477" s="157" t="s">
        <v>6</v>
      </c>
      <c r="D477" s="157"/>
      <c r="E477" s="135" t="s">
        <v>3</v>
      </c>
      <c r="F477" s="135" t="s">
        <v>3</v>
      </c>
      <c r="G477" s="157"/>
      <c r="H477" s="144" t="s">
        <v>3</v>
      </c>
      <c r="I477" s="144" t="s">
        <v>3</v>
      </c>
      <c r="J477" s="144" t="s">
        <v>3</v>
      </c>
      <c r="K477" s="135" t="s">
        <v>3</v>
      </c>
      <c r="L477" s="135" t="s">
        <v>3</v>
      </c>
      <c r="M477" s="135" t="s">
        <v>3</v>
      </c>
      <c r="N477" s="135" t="s">
        <v>3</v>
      </c>
      <c r="O477" s="135" t="s">
        <v>3</v>
      </c>
      <c r="P477" s="135" t="s">
        <v>3</v>
      </c>
      <c r="Q477" s="135" t="s">
        <v>3</v>
      </c>
      <c r="R477" s="135" t="s">
        <v>3</v>
      </c>
      <c r="S477" s="135" t="s">
        <v>3</v>
      </c>
      <c r="T477" s="135" t="s">
        <v>3</v>
      </c>
      <c r="U477" s="135" t="s">
        <v>3</v>
      </c>
      <c r="V477" s="135" t="s">
        <v>3</v>
      </c>
      <c r="W477" s="135" t="s">
        <v>3</v>
      </c>
      <c r="X477" s="135" t="s">
        <v>3</v>
      </c>
      <c r="Y477" s="135" t="s">
        <v>3</v>
      </c>
      <c r="Z477" s="143"/>
    </row>
    <row r="478" spans="1:26" s="148" customFormat="1" ht="29.1" customHeight="1">
      <c r="A478" s="187"/>
      <c r="B478" s="167" t="s">
        <v>384</v>
      </c>
      <c r="C478" s="157" t="s">
        <v>383</v>
      </c>
      <c r="D478" s="157" t="s">
        <v>3</v>
      </c>
      <c r="E478" s="157" t="s">
        <v>39</v>
      </c>
      <c r="F478" s="135" t="s">
        <v>427</v>
      </c>
      <c r="G478" s="157"/>
      <c r="H478" s="144" t="s">
        <v>3</v>
      </c>
      <c r="I478" s="144" t="s">
        <v>3</v>
      </c>
      <c r="J478" s="144" t="s">
        <v>3</v>
      </c>
      <c r="K478" s="135" t="s">
        <v>3</v>
      </c>
      <c r="L478" s="135" t="s">
        <v>3</v>
      </c>
      <c r="M478" s="135" t="s">
        <v>3</v>
      </c>
      <c r="N478" s="135" t="s">
        <v>3</v>
      </c>
      <c r="O478" s="135" t="s">
        <v>3</v>
      </c>
      <c r="P478" s="135" t="s">
        <v>3</v>
      </c>
      <c r="Q478" s="135" t="s">
        <v>3</v>
      </c>
      <c r="R478" s="135" t="s">
        <v>3</v>
      </c>
      <c r="S478" s="135" t="s">
        <v>3</v>
      </c>
      <c r="T478" s="135">
        <v>2.5</v>
      </c>
      <c r="U478" s="135">
        <v>3.2</v>
      </c>
      <c r="V478" s="135">
        <v>4.5</v>
      </c>
      <c r="W478" s="135">
        <v>5.5</v>
      </c>
      <c r="X478" s="135">
        <v>5.5</v>
      </c>
      <c r="Y478" s="135" t="s">
        <v>3</v>
      </c>
      <c r="Z478" s="143"/>
    </row>
    <row r="479" spans="1:26" s="148" customFormat="1" ht="44.1" customHeight="1">
      <c r="A479" s="187" t="s">
        <v>393</v>
      </c>
      <c r="B479" s="161" t="s">
        <v>425</v>
      </c>
      <c r="C479" s="157"/>
      <c r="D479" s="157"/>
      <c r="E479" s="135"/>
      <c r="F479" s="135"/>
      <c r="G479" s="157"/>
      <c r="H479" s="144"/>
      <c r="I479" s="144"/>
      <c r="J479" s="144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4"/>
      <c r="Z479" s="143"/>
    </row>
    <row r="480" spans="1:26" s="148" customFormat="1" ht="15" customHeight="1">
      <c r="A480" s="187"/>
      <c r="B480" s="244" t="s">
        <v>216</v>
      </c>
      <c r="C480" s="157" t="s">
        <v>6</v>
      </c>
      <c r="D480" s="157" t="s">
        <v>3</v>
      </c>
      <c r="E480" s="135" t="s">
        <v>3</v>
      </c>
      <c r="F480" s="135" t="s">
        <v>3</v>
      </c>
      <c r="G480" s="157"/>
      <c r="H480" s="144" t="s">
        <v>3</v>
      </c>
      <c r="I480" s="144" t="s">
        <v>3</v>
      </c>
      <c r="J480" s="144" t="s">
        <v>3</v>
      </c>
      <c r="K480" s="135" t="s">
        <v>3</v>
      </c>
      <c r="L480" s="135" t="s">
        <v>3</v>
      </c>
      <c r="M480" s="144" t="s">
        <v>3</v>
      </c>
      <c r="N480" s="144" t="s">
        <v>3</v>
      </c>
      <c r="O480" s="144" t="s">
        <v>3</v>
      </c>
      <c r="P480" s="135" t="s">
        <v>3</v>
      </c>
      <c r="Q480" s="135" t="s">
        <v>3</v>
      </c>
      <c r="R480" s="135" t="s">
        <v>3</v>
      </c>
      <c r="S480" s="135" t="s">
        <v>3</v>
      </c>
      <c r="T480" s="135" t="s">
        <v>3</v>
      </c>
      <c r="U480" s="135" t="s">
        <v>3</v>
      </c>
      <c r="V480" s="135" t="s">
        <v>3</v>
      </c>
      <c r="W480" s="135" t="s">
        <v>3</v>
      </c>
      <c r="X480" s="135" t="s">
        <v>3</v>
      </c>
      <c r="Y480" s="135" t="s">
        <v>3</v>
      </c>
      <c r="Z480" s="143"/>
    </row>
    <row r="481" spans="1:26" s="148" customFormat="1" ht="15" customHeight="1">
      <c r="A481" s="187"/>
      <c r="B481" s="244"/>
      <c r="C481" s="157" t="s">
        <v>6</v>
      </c>
      <c r="D481" s="157"/>
      <c r="E481" s="135"/>
      <c r="F481" s="135"/>
      <c r="G481" s="243" t="s">
        <v>34</v>
      </c>
      <c r="H481" s="144"/>
      <c r="I481" s="144"/>
      <c r="J481" s="144"/>
      <c r="K481" s="135" t="s">
        <v>3</v>
      </c>
      <c r="L481" s="135" t="s">
        <v>3</v>
      </c>
      <c r="M481" s="144" t="s">
        <v>3</v>
      </c>
      <c r="N481" s="144" t="s">
        <v>3</v>
      </c>
      <c r="O481" s="144" t="s">
        <v>3</v>
      </c>
      <c r="P481" s="135" t="s">
        <v>3</v>
      </c>
      <c r="Q481" s="135" t="s">
        <v>3</v>
      </c>
      <c r="R481" s="135" t="s">
        <v>3</v>
      </c>
      <c r="S481" s="135" t="s">
        <v>3</v>
      </c>
      <c r="T481" s="135" t="s">
        <v>3</v>
      </c>
      <c r="U481" s="135" t="s">
        <v>3</v>
      </c>
      <c r="V481" s="135" t="s">
        <v>3</v>
      </c>
      <c r="W481" s="135" t="s">
        <v>3</v>
      </c>
      <c r="X481" s="135" t="s">
        <v>3</v>
      </c>
      <c r="Y481" s="135" t="s">
        <v>3</v>
      </c>
      <c r="Z481" s="143"/>
    </row>
    <row r="482" spans="1:26" s="148" customFormat="1" ht="48.75" customHeight="1">
      <c r="A482" s="187"/>
      <c r="B482" s="244"/>
      <c r="C482" s="157" t="s">
        <v>6</v>
      </c>
      <c r="D482" s="157"/>
      <c r="E482" s="135"/>
      <c r="F482" s="135"/>
      <c r="G482" s="243"/>
      <c r="H482" s="144"/>
      <c r="I482" s="144"/>
      <c r="J482" s="144"/>
      <c r="K482" s="135" t="s">
        <v>3</v>
      </c>
      <c r="L482" s="135" t="s">
        <v>3</v>
      </c>
      <c r="M482" s="144" t="s">
        <v>3</v>
      </c>
      <c r="N482" s="144" t="s">
        <v>3</v>
      </c>
      <c r="O482" s="144" t="s">
        <v>3</v>
      </c>
      <c r="P482" s="135" t="s">
        <v>3</v>
      </c>
      <c r="Q482" s="135" t="s">
        <v>3</v>
      </c>
      <c r="R482" s="135" t="s">
        <v>3</v>
      </c>
      <c r="S482" s="135" t="s">
        <v>3</v>
      </c>
      <c r="T482" s="135" t="s">
        <v>3</v>
      </c>
      <c r="U482" s="135" t="s">
        <v>3</v>
      </c>
      <c r="V482" s="135" t="s">
        <v>3</v>
      </c>
      <c r="W482" s="135" t="s">
        <v>3</v>
      </c>
      <c r="X482" s="135" t="s">
        <v>3</v>
      </c>
      <c r="Y482" s="135" t="s">
        <v>3</v>
      </c>
      <c r="Z482" s="143"/>
    </row>
    <row r="483" spans="1:26" s="148" customFormat="1" ht="16.5" customHeight="1">
      <c r="A483" s="187"/>
      <c r="B483" s="156" t="s">
        <v>28</v>
      </c>
      <c r="C483" s="157"/>
      <c r="D483" s="157"/>
      <c r="E483" s="135"/>
      <c r="F483" s="135"/>
      <c r="G483" s="157"/>
      <c r="H483" s="144" t="s">
        <v>3</v>
      </c>
      <c r="I483" s="144" t="s">
        <v>3</v>
      </c>
      <c r="J483" s="144" t="s">
        <v>3</v>
      </c>
      <c r="K483" s="135" t="s">
        <v>3</v>
      </c>
      <c r="L483" s="135" t="s">
        <v>3</v>
      </c>
      <c r="M483" s="144" t="s">
        <v>3</v>
      </c>
      <c r="N483" s="144" t="s">
        <v>3</v>
      </c>
      <c r="O483" s="144" t="s">
        <v>3</v>
      </c>
      <c r="P483" s="135" t="s">
        <v>3</v>
      </c>
      <c r="Q483" s="135" t="s">
        <v>3</v>
      </c>
      <c r="R483" s="134" t="str">
        <f t="shared" ref="R483:Y483" si="55">R484</f>
        <v>Х</v>
      </c>
      <c r="S483" s="134" t="str">
        <f t="shared" si="55"/>
        <v>Х</v>
      </c>
      <c r="T483" s="134" t="str">
        <f t="shared" si="55"/>
        <v>Х</v>
      </c>
      <c r="U483" s="134" t="str">
        <f t="shared" si="55"/>
        <v>Х</v>
      </c>
      <c r="V483" s="134" t="str">
        <f t="shared" si="55"/>
        <v>Х</v>
      </c>
      <c r="W483" s="134" t="str">
        <f t="shared" si="55"/>
        <v>Х</v>
      </c>
      <c r="X483" s="134" t="str">
        <f t="shared" si="55"/>
        <v>Х</v>
      </c>
      <c r="Y483" s="134" t="str">
        <f t="shared" si="55"/>
        <v>Х</v>
      </c>
      <c r="Z483" s="143"/>
    </row>
    <row r="484" spans="1:26" s="148" customFormat="1" ht="15" customHeight="1">
      <c r="A484" s="187"/>
      <c r="B484" s="244" t="s">
        <v>8</v>
      </c>
      <c r="C484" s="157" t="s">
        <v>6</v>
      </c>
      <c r="D484" s="157"/>
      <c r="E484" s="135" t="s">
        <v>3</v>
      </c>
      <c r="F484" s="135" t="s">
        <v>3</v>
      </c>
      <c r="G484" s="157"/>
      <c r="H484" s="144" t="s">
        <v>3</v>
      </c>
      <c r="I484" s="144" t="s">
        <v>3</v>
      </c>
      <c r="J484" s="144" t="s">
        <v>3</v>
      </c>
      <c r="K484" s="135" t="s">
        <v>3</v>
      </c>
      <c r="L484" s="135" t="s">
        <v>3</v>
      </c>
      <c r="M484" s="135" t="s">
        <v>3</v>
      </c>
      <c r="N484" s="135" t="s">
        <v>3</v>
      </c>
      <c r="O484" s="135" t="s">
        <v>3</v>
      </c>
      <c r="P484" s="135" t="s">
        <v>3</v>
      </c>
      <c r="Q484" s="135" t="s">
        <v>3</v>
      </c>
      <c r="R484" s="135" t="s">
        <v>3</v>
      </c>
      <c r="S484" s="135" t="s">
        <v>3</v>
      </c>
      <c r="T484" s="135" t="s">
        <v>3</v>
      </c>
      <c r="U484" s="135" t="s">
        <v>3</v>
      </c>
      <c r="V484" s="135" t="s">
        <v>3</v>
      </c>
      <c r="W484" s="135" t="s">
        <v>3</v>
      </c>
      <c r="X484" s="135" t="s">
        <v>3</v>
      </c>
      <c r="Y484" s="135" t="s">
        <v>3</v>
      </c>
      <c r="Z484" s="143"/>
    </row>
    <row r="485" spans="1:26" s="148" customFormat="1" ht="15" customHeight="1">
      <c r="A485" s="187"/>
      <c r="B485" s="244"/>
      <c r="C485" s="157" t="s">
        <v>6</v>
      </c>
      <c r="D485" s="157"/>
      <c r="E485" s="135"/>
      <c r="F485" s="135"/>
      <c r="G485" s="243" t="s">
        <v>34</v>
      </c>
      <c r="H485" s="144"/>
      <c r="I485" s="144"/>
      <c r="J485" s="144"/>
      <c r="K485" s="135" t="s">
        <v>3</v>
      </c>
      <c r="L485" s="135" t="s">
        <v>3</v>
      </c>
      <c r="M485" s="144" t="s">
        <v>3</v>
      </c>
      <c r="N485" s="144" t="s">
        <v>3</v>
      </c>
      <c r="O485" s="144" t="s">
        <v>3</v>
      </c>
      <c r="P485" s="135" t="s">
        <v>3</v>
      </c>
      <c r="Q485" s="135" t="s">
        <v>3</v>
      </c>
      <c r="R485" s="135" t="s">
        <v>3</v>
      </c>
      <c r="S485" s="135" t="s">
        <v>3</v>
      </c>
      <c r="T485" s="135" t="s">
        <v>3</v>
      </c>
      <c r="U485" s="135" t="s">
        <v>3</v>
      </c>
      <c r="V485" s="135" t="s">
        <v>3</v>
      </c>
      <c r="W485" s="135" t="s">
        <v>3</v>
      </c>
      <c r="X485" s="135" t="s">
        <v>3</v>
      </c>
      <c r="Y485" s="135" t="s">
        <v>3</v>
      </c>
      <c r="Z485" s="143"/>
    </row>
    <row r="486" spans="1:26" s="148" customFormat="1" ht="44.1" customHeight="1">
      <c r="A486" s="187"/>
      <c r="B486" s="244"/>
      <c r="C486" s="157" t="s">
        <v>6</v>
      </c>
      <c r="D486" s="157"/>
      <c r="E486" s="135"/>
      <c r="F486" s="135"/>
      <c r="G486" s="243"/>
      <c r="H486" s="144"/>
      <c r="I486" s="144"/>
      <c r="J486" s="144"/>
      <c r="K486" s="135" t="s">
        <v>3</v>
      </c>
      <c r="L486" s="135" t="s">
        <v>3</v>
      </c>
      <c r="M486" s="144" t="s">
        <v>3</v>
      </c>
      <c r="N486" s="144" t="s">
        <v>3</v>
      </c>
      <c r="O486" s="144" t="s">
        <v>3</v>
      </c>
      <c r="P486" s="135" t="s">
        <v>3</v>
      </c>
      <c r="Q486" s="135" t="s">
        <v>3</v>
      </c>
      <c r="R486" s="135" t="s">
        <v>3</v>
      </c>
      <c r="S486" s="135" t="s">
        <v>3</v>
      </c>
      <c r="T486" s="135" t="s">
        <v>3</v>
      </c>
      <c r="U486" s="135" t="s">
        <v>3</v>
      </c>
      <c r="V486" s="135" t="s">
        <v>3</v>
      </c>
      <c r="W486" s="135" t="s">
        <v>3</v>
      </c>
      <c r="X486" s="135" t="s">
        <v>3</v>
      </c>
      <c r="Y486" s="135" t="s">
        <v>3</v>
      </c>
      <c r="Z486" s="143"/>
    </row>
    <row r="487" spans="1:26" s="148" customFormat="1" ht="15" customHeight="1">
      <c r="A487" s="187"/>
      <c r="B487" s="161" t="s">
        <v>9</v>
      </c>
      <c r="C487" s="157" t="s">
        <v>6</v>
      </c>
      <c r="D487" s="157"/>
      <c r="E487" s="135" t="s">
        <v>3</v>
      </c>
      <c r="F487" s="135" t="s">
        <v>3</v>
      </c>
      <c r="G487" s="157"/>
      <c r="H487" s="144" t="s">
        <v>3</v>
      </c>
      <c r="I487" s="144" t="s">
        <v>3</v>
      </c>
      <c r="J487" s="144" t="s">
        <v>3</v>
      </c>
      <c r="K487" s="135" t="s">
        <v>3</v>
      </c>
      <c r="L487" s="135" t="s">
        <v>3</v>
      </c>
      <c r="M487" s="135" t="s">
        <v>3</v>
      </c>
      <c r="N487" s="135" t="s">
        <v>3</v>
      </c>
      <c r="O487" s="135" t="s">
        <v>3</v>
      </c>
      <c r="P487" s="135" t="s">
        <v>3</v>
      </c>
      <c r="Q487" s="135" t="s">
        <v>3</v>
      </c>
      <c r="R487" s="135" t="s">
        <v>3</v>
      </c>
      <c r="S487" s="135" t="s">
        <v>3</v>
      </c>
      <c r="T487" s="135" t="s">
        <v>3</v>
      </c>
      <c r="U487" s="135" t="s">
        <v>3</v>
      </c>
      <c r="V487" s="135" t="s">
        <v>3</v>
      </c>
      <c r="W487" s="135" t="s">
        <v>3</v>
      </c>
      <c r="X487" s="135" t="s">
        <v>3</v>
      </c>
      <c r="Y487" s="135" t="s">
        <v>3</v>
      </c>
      <c r="Z487" s="143"/>
    </row>
    <row r="488" spans="1:26" s="148" customFormat="1" ht="15" customHeight="1">
      <c r="A488" s="187"/>
      <c r="B488" s="161" t="s">
        <v>10</v>
      </c>
      <c r="C488" s="157" t="s">
        <v>6</v>
      </c>
      <c r="D488" s="157"/>
      <c r="E488" s="135" t="s">
        <v>3</v>
      </c>
      <c r="F488" s="135" t="s">
        <v>3</v>
      </c>
      <c r="G488" s="157"/>
      <c r="H488" s="144" t="s">
        <v>3</v>
      </c>
      <c r="I488" s="144" t="s">
        <v>3</v>
      </c>
      <c r="J488" s="144" t="s">
        <v>3</v>
      </c>
      <c r="K488" s="135" t="s">
        <v>3</v>
      </c>
      <c r="L488" s="135" t="s">
        <v>3</v>
      </c>
      <c r="M488" s="135" t="s">
        <v>3</v>
      </c>
      <c r="N488" s="135" t="s">
        <v>3</v>
      </c>
      <c r="O488" s="135" t="s">
        <v>3</v>
      </c>
      <c r="P488" s="135" t="s">
        <v>3</v>
      </c>
      <c r="Q488" s="135" t="s">
        <v>3</v>
      </c>
      <c r="R488" s="135" t="s">
        <v>3</v>
      </c>
      <c r="S488" s="135" t="s">
        <v>3</v>
      </c>
      <c r="T488" s="135" t="s">
        <v>3</v>
      </c>
      <c r="U488" s="135" t="s">
        <v>3</v>
      </c>
      <c r="V488" s="135" t="s">
        <v>3</v>
      </c>
      <c r="W488" s="135" t="s">
        <v>3</v>
      </c>
      <c r="X488" s="135" t="s">
        <v>3</v>
      </c>
      <c r="Y488" s="135" t="s">
        <v>3</v>
      </c>
      <c r="Z488" s="143"/>
    </row>
    <row r="489" spans="1:26" s="148" customFormat="1" ht="29.1" customHeight="1">
      <c r="A489" s="187"/>
      <c r="B489" s="167" t="s">
        <v>384</v>
      </c>
      <c r="C489" s="157" t="s">
        <v>383</v>
      </c>
      <c r="D489" s="157" t="s">
        <v>3</v>
      </c>
      <c r="E489" s="157" t="s">
        <v>39</v>
      </c>
      <c r="F489" s="135" t="s">
        <v>427</v>
      </c>
      <c r="G489" s="157"/>
      <c r="H489" s="144" t="s">
        <v>3</v>
      </c>
      <c r="I489" s="144" t="s">
        <v>3</v>
      </c>
      <c r="J489" s="144" t="s">
        <v>3</v>
      </c>
      <c r="K489" s="135" t="s">
        <v>3</v>
      </c>
      <c r="L489" s="135" t="s">
        <v>3</v>
      </c>
      <c r="M489" s="135" t="s">
        <v>3</v>
      </c>
      <c r="N489" s="135" t="s">
        <v>3</v>
      </c>
      <c r="O489" s="135" t="s">
        <v>3</v>
      </c>
      <c r="P489" s="135" t="s">
        <v>3</v>
      </c>
      <c r="Q489" s="135" t="s">
        <v>3</v>
      </c>
      <c r="R489" s="135" t="s">
        <v>3</v>
      </c>
      <c r="S489" s="135" t="s">
        <v>3</v>
      </c>
      <c r="T489" s="135">
        <v>2.5</v>
      </c>
      <c r="U489" s="135">
        <v>3.2</v>
      </c>
      <c r="V489" s="135" t="s">
        <v>3</v>
      </c>
      <c r="W489" s="135" t="s">
        <v>3</v>
      </c>
      <c r="X489" s="135" t="s">
        <v>3</v>
      </c>
      <c r="Y489" s="135" t="s">
        <v>3</v>
      </c>
      <c r="Z489" s="143"/>
    </row>
    <row r="490" spans="1:26" s="148" customFormat="1" ht="30.6" customHeight="1">
      <c r="A490" s="187" t="s">
        <v>394</v>
      </c>
      <c r="B490" s="161" t="s">
        <v>386</v>
      </c>
      <c r="C490" s="157"/>
      <c r="D490" s="157"/>
      <c r="E490" s="135"/>
      <c r="F490" s="135"/>
      <c r="G490" s="157"/>
      <c r="H490" s="144"/>
      <c r="I490" s="144"/>
      <c r="J490" s="144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4"/>
      <c r="Z490" s="143"/>
    </row>
    <row r="491" spans="1:26" s="148" customFormat="1" ht="15" customHeight="1">
      <c r="A491" s="187"/>
      <c r="B491" s="244" t="s">
        <v>216</v>
      </c>
      <c r="C491" s="157" t="s">
        <v>6</v>
      </c>
      <c r="D491" s="157" t="s">
        <v>3</v>
      </c>
      <c r="E491" s="135" t="s">
        <v>3</v>
      </c>
      <c r="F491" s="135" t="s">
        <v>3</v>
      </c>
      <c r="G491" s="157"/>
      <c r="H491" s="144" t="s">
        <v>3</v>
      </c>
      <c r="I491" s="144" t="s">
        <v>3</v>
      </c>
      <c r="J491" s="144" t="s">
        <v>3</v>
      </c>
      <c r="K491" s="135" t="s">
        <v>3</v>
      </c>
      <c r="L491" s="135" t="s">
        <v>3</v>
      </c>
      <c r="M491" s="144" t="s">
        <v>3</v>
      </c>
      <c r="N491" s="144" t="s">
        <v>3</v>
      </c>
      <c r="O491" s="144" t="s">
        <v>3</v>
      </c>
      <c r="P491" s="135" t="s">
        <v>3</v>
      </c>
      <c r="Q491" s="135" t="s">
        <v>3</v>
      </c>
      <c r="R491" s="135" t="s">
        <v>3</v>
      </c>
      <c r="S491" s="135" t="s">
        <v>3</v>
      </c>
      <c r="T491" s="135" t="s">
        <v>3</v>
      </c>
      <c r="U491" s="135" t="s">
        <v>3</v>
      </c>
      <c r="V491" s="135" t="s">
        <v>3</v>
      </c>
      <c r="W491" s="135" t="s">
        <v>3</v>
      </c>
      <c r="X491" s="135" t="s">
        <v>3</v>
      </c>
      <c r="Y491" s="135" t="s">
        <v>3</v>
      </c>
      <c r="Z491" s="143"/>
    </row>
    <row r="492" spans="1:26" s="148" customFormat="1" ht="15" customHeight="1">
      <c r="A492" s="187"/>
      <c r="B492" s="244"/>
      <c r="C492" s="157" t="s">
        <v>6</v>
      </c>
      <c r="D492" s="157"/>
      <c r="E492" s="135"/>
      <c r="F492" s="135"/>
      <c r="G492" s="243" t="s">
        <v>34</v>
      </c>
      <c r="H492" s="144"/>
      <c r="I492" s="144"/>
      <c r="J492" s="144"/>
      <c r="K492" s="135" t="s">
        <v>3</v>
      </c>
      <c r="L492" s="135" t="s">
        <v>3</v>
      </c>
      <c r="M492" s="144" t="s">
        <v>3</v>
      </c>
      <c r="N492" s="144" t="s">
        <v>3</v>
      </c>
      <c r="O492" s="144" t="s">
        <v>3</v>
      </c>
      <c r="P492" s="135" t="s">
        <v>3</v>
      </c>
      <c r="Q492" s="135" t="s">
        <v>3</v>
      </c>
      <c r="R492" s="135" t="s">
        <v>3</v>
      </c>
      <c r="S492" s="135" t="s">
        <v>3</v>
      </c>
      <c r="T492" s="135" t="s">
        <v>3</v>
      </c>
      <c r="U492" s="135" t="s">
        <v>3</v>
      </c>
      <c r="V492" s="135" t="s">
        <v>3</v>
      </c>
      <c r="W492" s="135" t="s">
        <v>3</v>
      </c>
      <c r="X492" s="135" t="s">
        <v>3</v>
      </c>
      <c r="Y492" s="135" t="s">
        <v>3</v>
      </c>
      <c r="Z492" s="143"/>
    </row>
    <row r="493" spans="1:26" s="148" customFormat="1" ht="48.75" customHeight="1">
      <c r="A493" s="187"/>
      <c r="B493" s="244"/>
      <c r="C493" s="157" t="s">
        <v>6</v>
      </c>
      <c r="D493" s="157"/>
      <c r="E493" s="135"/>
      <c r="F493" s="135"/>
      <c r="G493" s="243"/>
      <c r="H493" s="144"/>
      <c r="I493" s="144"/>
      <c r="J493" s="144"/>
      <c r="K493" s="135" t="s">
        <v>3</v>
      </c>
      <c r="L493" s="135" t="s">
        <v>3</v>
      </c>
      <c r="M493" s="144" t="s">
        <v>3</v>
      </c>
      <c r="N493" s="144" t="s">
        <v>3</v>
      </c>
      <c r="O493" s="144" t="s">
        <v>3</v>
      </c>
      <c r="P493" s="135" t="s">
        <v>3</v>
      </c>
      <c r="Q493" s="135" t="s">
        <v>3</v>
      </c>
      <c r="R493" s="135" t="s">
        <v>3</v>
      </c>
      <c r="S493" s="135" t="s">
        <v>3</v>
      </c>
      <c r="T493" s="135" t="s">
        <v>3</v>
      </c>
      <c r="U493" s="135" t="s">
        <v>3</v>
      </c>
      <c r="V493" s="135" t="s">
        <v>3</v>
      </c>
      <c r="W493" s="135" t="s">
        <v>3</v>
      </c>
      <c r="X493" s="135" t="s">
        <v>3</v>
      </c>
      <c r="Y493" s="135" t="s">
        <v>3</v>
      </c>
      <c r="Z493" s="143"/>
    </row>
    <row r="494" spans="1:26" s="148" customFormat="1" ht="16.5" customHeight="1">
      <c r="A494" s="187"/>
      <c r="B494" s="156" t="s">
        <v>28</v>
      </c>
      <c r="C494" s="157"/>
      <c r="D494" s="157"/>
      <c r="E494" s="135"/>
      <c r="F494" s="135"/>
      <c r="G494" s="157"/>
      <c r="H494" s="144" t="s">
        <v>3</v>
      </c>
      <c r="I494" s="144" t="s">
        <v>3</v>
      </c>
      <c r="J494" s="144" t="s">
        <v>3</v>
      </c>
      <c r="K494" s="135" t="s">
        <v>3</v>
      </c>
      <c r="L494" s="135" t="s">
        <v>3</v>
      </c>
      <c r="M494" s="144" t="s">
        <v>3</v>
      </c>
      <c r="N494" s="144" t="s">
        <v>3</v>
      </c>
      <c r="O494" s="144" t="s">
        <v>3</v>
      </c>
      <c r="P494" s="135" t="s">
        <v>3</v>
      </c>
      <c r="Q494" s="135" t="s">
        <v>3</v>
      </c>
      <c r="R494" s="134" t="str">
        <f t="shared" ref="R494:Y494" si="56">R495</f>
        <v>Х</v>
      </c>
      <c r="S494" s="134" t="str">
        <f t="shared" si="56"/>
        <v>Х</v>
      </c>
      <c r="T494" s="134" t="str">
        <f t="shared" si="56"/>
        <v>Х</v>
      </c>
      <c r="U494" s="134" t="str">
        <f t="shared" si="56"/>
        <v>Х</v>
      </c>
      <c r="V494" s="134" t="str">
        <f t="shared" si="56"/>
        <v>Х</v>
      </c>
      <c r="W494" s="134" t="str">
        <f t="shared" si="56"/>
        <v>Х</v>
      </c>
      <c r="X494" s="134" t="str">
        <f t="shared" si="56"/>
        <v>Х</v>
      </c>
      <c r="Y494" s="134" t="str">
        <f t="shared" si="56"/>
        <v>Х</v>
      </c>
      <c r="Z494" s="143"/>
    </row>
    <row r="495" spans="1:26" s="148" customFormat="1" ht="15" customHeight="1">
      <c r="A495" s="187"/>
      <c r="B495" s="244" t="s">
        <v>8</v>
      </c>
      <c r="C495" s="157" t="s">
        <v>6</v>
      </c>
      <c r="D495" s="157"/>
      <c r="E495" s="135" t="s">
        <v>3</v>
      </c>
      <c r="F495" s="135" t="s">
        <v>3</v>
      </c>
      <c r="G495" s="157"/>
      <c r="H495" s="144" t="s">
        <v>3</v>
      </c>
      <c r="I495" s="144" t="s">
        <v>3</v>
      </c>
      <c r="J495" s="144" t="s">
        <v>3</v>
      </c>
      <c r="K495" s="135" t="s">
        <v>3</v>
      </c>
      <c r="L495" s="135" t="s">
        <v>3</v>
      </c>
      <c r="M495" s="135" t="s">
        <v>3</v>
      </c>
      <c r="N495" s="135" t="s">
        <v>3</v>
      </c>
      <c r="O495" s="135" t="s">
        <v>3</v>
      </c>
      <c r="P495" s="135" t="s">
        <v>3</v>
      </c>
      <c r="Q495" s="135" t="s">
        <v>3</v>
      </c>
      <c r="R495" s="135" t="s">
        <v>3</v>
      </c>
      <c r="S495" s="135" t="s">
        <v>3</v>
      </c>
      <c r="T495" s="135" t="s">
        <v>3</v>
      </c>
      <c r="U495" s="135" t="s">
        <v>3</v>
      </c>
      <c r="V495" s="135" t="s">
        <v>3</v>
      </c>
      <c r="W495" s="135" t="s">
        <v>3</v>
      </c>
      <c r="X495" s="135" t="s">
        <v>3</v>
      </c>
      <c r="Y495" s="135" t="s">
        <v>3</v>
      </c>
      <c r="Z495" s="143"/>
    </row>
    <row r="496" spans="1:26" s="148" customFormat="1" ht="15" customHeight="1">
      <c r="A496" s="187"/>
      <c r="B496" s="244"/>
      <c r="C496" s="157" t="s">
        <v>6</v>
      </c>
      <c r="D496" s="157"/>
      <c r="E496" s="135"/>
      <c r="F496" s="135"/>
      <c r="G496" s="243" t="s">
        <v>34</v>
      </c>
      <c r="H496" s="144"/>
      <c r="I496" s="144"/>
      <c r="J496" s="144"/>
      <c r="K496" s="135" t="s">
        <v>3</v>
      </c>
      <c r="L496" s="135" t="s">
        <v>3</v>
      </c>
      <c r="M496" s="144" t="s">
        <v>3</v>
      </c>
      <c r="N496" s="144" t="s">
        <v>3</v>
      </c>
      <c r="O496" s="144" t="s">
        <v>3</v>
      </c>
      <c r="P496" s="135" t="s">
        <v>3</v>
      </c>
      <c r="Q496" s="135" t="s">
        <v>3</v>
      </c>
      <c r="R496" s="135" t="s">
        <v>3</v>
      </c>
      <c r="S496" s="135" t="s">
        <v>3</v>
      </c>
      <c r="T496" s="135" t="s">
        <v>3</v>
      </c>
      <c r="U496" s="135" t="s">
        <v>3</v>
      </c>
      <c r="V496" s="135" t="s">
        <v>3</v>
      </c>
      <c r="W496" s="135" t="s">
        <v>3</v>
      </c>
      <c r="X496" s="135" t="s">
        <v>3</v>
      </c>
      <c r="Y496" s="135" t="s">
        <v>3</v>
      </c>
      <c r="Z496" s="143"/>
    </row>
    <row r="497" spans="1:26" s="148" customFormat="1" ht="44.1" customHeight="1">
      <c r="A497" s="187"/>
      <c r="B497" s="244"/>
      <c r="C497" s="157" t="s">
        <v>6</v>
      </c>
      <c r="D497" s="157"/>
      <c r="E497" s="135"/>
      <c r="F497" s="135"/>
      <c r="G497" s="243"/>
      <c r="H497" s="144"/>
      <c r="I497" s="144"/>
      <c r="J497" s="144"/>
      <c r="K497" s="135" t="s">
        <v>3</v>
      </c>
      <c r="L497" s="135" t="s">
        <v>3</v>
      </c>
      <c r="M497" s="144" t="s">
        <v>3</v>
      </c>
      <c r="N497" s="144" t="s">
        <v>3</v>
      </c>
      <c r="O497" s="144" t="s">
        <v>3</v>
      </c>
      <c r="P497" s="135" t="s">
        <v>3</v>
      </c>
      <c r="Q497" s="135" t="s">
        <v>3</v>
      </c>
      <c r="R497" s="135" t="s">
        <v>3</v>
      </c>
      <c r="S497" s="135" t="s">
        <v>3</v>
      </c>
      <c r="T497" s="135" t="s">
        <v>3</v>
      </c>
      <c r="U497" s="135" t="s">
        <v>3</v>
      </c>
      <c r="V497" s="135" t="s">
        <v>3</v>
      </c>
      <c r="W497" s="135" t="s">
        <v>3</v>
      </c>
      <c r="X497" s="135" t="s">
        <v>3</v>
      </c>
      <c r="Y497" s="135" t="s">
        <v>3</v>
      </c>
      <c r="Z497" s="143"/>
    </row>
    <row r="498" spans="1:26" s="148" customFormat="1" ht="15" customHeight="1">
      <c r="A498" s="187"/>
      <c r="B498" s="161" t="s">
        <v>9</v>
      </c>
      <c r="C498" s="157" t="s">
        <v>6</v>
      </c>
      <c r="D498" s="157"/>
      <c r="E498" s="135" t="s">
        <v>3</v>
      </c>
      <c r="F498" s="135" t="s">
        <v>3</v>
      </c>
      <c r="G498" s="157"/>
      <c r="H498" s="144" t="s">
        <v>3</v>
      </c>
      <c r="I498" s="144" t="s">
        <v>3</v>
      </c>
      <c r="J498" s="144" t="s">
        <v>3</v>
      </c>
      <c r="K498" s="135" t="s">
        <v>3</v>
      </c>
      <c r="L498" s="135" t="s">
        <v>3</v>
      </c>
      <c r="M498" s="135" t="s">
        <v>3</v>
      </c>
      <c r="N498" s="135" t="s">
        <v>3</v>
      </c>
      <c r="O498" s="135" t="s">
        <v>3</v>
      </c>
      <c r="P498" s="135" t="s">
        <v>3</v>
      </c>
      <c r="Q498" s="135" t="s">
        <v>3</v>
      </c>
      <c r="R498" s="135" t="s">
        <v>3</v>
      </c>
      <c r="S498" s="135" t="s">
        <v>3</v>
      </c>
      <c r="T498" s="135" t="s">
        <v>3</v>
      </c>
      <c r="U498" s="135" t="s">
        <v>3</v>
      </c>
      <c r="V498" s="135" t="s">
        <v>3</v>
      </c>
      <c r="W498" s="135" t="s">
        <v>3</v>
      </c>
      <c r="X498" s="135" t="s">
        <v>3</v>
      </c>
      <c r="Y498" s="135" t="s">
        <v>3</v>
      </c>
      <c r="Z498" s="143"/>
    </row>
    <row r="499" spans="1:26" s="148" customFormat="1" ht="15" customHeight="1">
      <c r="A499" s="187"/>
      <c r="B499" s="161" t="s">
        <v>10</v>
      </c>
      <c r="C499" s="157" t="s">
        <v>6</v>
      </c>
      <c r="D499" s="157"/>
      <c r="E499" s="135" t="s">
        <v>3</v>
      </c>
      <c r="F499" s="135" t="s">
        <v>3</v>
      </c>
      <c r="G499" s="157"/>
      <c r="H499" s="144" t="s">
        <v>3</v>
      </c>
      <c r="I499" s="144" t="s">
        <v>3</v>
      </c>
      <c r="J499" s="144" t="s">
        <v>3</v>
      </c>
      <c r="K499" s="135" t="s">
        <v>3</v>
      </c>
      <c r="L499" s="135" t="s">
        <v>3</v>
      </c>
      <c r="M499" s="135" t="s">
        <v>3</v>
      </c>
      <c r="N499" s="135" t="s">
        <v>3</v>
      </c>
      <c r="O499" s="135" t="s">
        <v>3</v>
      </c>
      <c r="P499" s="135" t="s">
        <v>3</v>
      </c>
      <c r="Q499" s="135" t="s">
        <v>3</v>
      </c>
      <c r="R499" s="135" t="s">
        <v>3</v>
      </c>
      <c r="S499" s="135" t="s">
        <v>3</v>
      </c>
      <c r="T499" s="135" t="s">
        <v>3</v>
      </c>
      <c r="U499" s="135" t="s">
        <v>3</v>
      </c>
      <c r="V499" s="135" t="s">
        <v>3</v>
      </c>
      <c r="W499" s="135" t="s">
        <v>3</v>
      </c>
      <c r="X499" s="135" t="s">
        <v>3</v>
      </c>
      <c r="Y499" s="135" t="s">
        <v>3</v>
      </c>
      <c r="Z499" s="143"/>
    </row>
    <row r="500" spans="1:26" s="148" customFormat="1" ht="34.5" customHeight="1">
      <c r="A500" s="187"/>
      <c r="B500" s="167" t="s">
        <v>397</v>
      </c>
      <c r="C500" s="157" t="s">
        <v>396</v>
      </c>
      <c r="D500" s="157" t="s">
        <v>3</v>
      </c>
      <c r="E500" s="157" t="s">
        <v>39</v>
      </c>
      <c r="F500" s="135" t="s">
        <v>427</v>
      </c>
      <c r="G500" s="157"/>
      <c r="H500" s="144" t="s">
        <v>3</v>
      </c>
      <c r="I500" s="144" t="s">
        <v>3</v>
      </c>
      <c r="J500" s="144" t="s">
        <v>3</v>
      </c>
      <c r="K500" s="135" t="s">
        <v>3</v>
      </c>
      <c r="L500" s="135" t="s">
        <v>3</v>
      </c>
      <c r="M500" s="135" t="s">
        <v>3</v>
      </c>
      <c r="N500" s="135" t="s">
        <v>3</v>
      </c>
      <c r="O500" s="135" t="s">
        <v>3</v>
      </c>
      <c r="P500" s="135" t="s">
        <v>3</v>
      </c>
      <c r="Q500" s="135" t="s">
        <v>3</v>
      </c>
      <c r="R500" s="135" t="s">
        <v>3</v>
      </c>
      <c r="S500" s="135" t="s">
        <v>3</v>
      </c>
      <c r="T500" s="135">
        <v>2</v>
      </c>
      <c r="U500" s="135">
        <v>3</v>
      </c>
      <c r="V500" s="135">
        <v>2</v>
      </c>
      <c r="W500" s="135">
        <v>2</v>
      </c>
      <c r="X500" s="135">
        <v>2</v>
      </c>
      <c r="Y500" s="135" t="s">
        <v>3</v>
      </c>
      <c r="Z500" s="143"/>
    </row>
    <row r="501" spans="1:26" s="148" customFormat="1" ht="30.6" customHeight="1">
      <c r="A501" s="187" t="s">
        <v>395</v>
      </c>
      <c r="B501" s="161" t="s">
        <v>387</v>
      </c>
      <c r="C501" s="157"/>
      <c r="D501" s="157"/>
      <c r="E501" s="135"/>
      <c r="F501" s="135"/>
      <c r="G501" s="157"/>
      <c r="H501" s="144"/>
      <c r="I501" s="144"/>
      <c r="J501" s="144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4"/>
      <c r="Z501" s="143"/>
    </row>
    <row r="502" spans="1:26" s="148" customFormat="1" ht="15" customHeight="1">
      <c r="A502" s="187"/>
      <c r="B502" s="244" t="s">
        <v>216</v>
      </c>
      <c r="C502" s="157" t="s">
        <v>6</v>
      </c>
      <c r="D502" s="157" t="s">
        <v>3</v>
      </c>
      <c r="E502" s="135" t="s">
        <v>3</v>
      </c>
      <c r="F502" s="135" t="s">
        <v>3</v>
      </c>
      <c r="G502" s="157"/>
      <c r="H502" s="144" t="s">
        <v>3</v>
      </c>
      <c r="I502" s="144" t="s">
        <v>3</v>
      </c>
      <c r="J502" s="144" t="s">
        <v>3</v>
      </c>
      <c r="K502" s="135" t="s">
        <v>3</v>
      </c>
      <c r="L502" s="135" t="s">
        <v>3</v>
      </c>
      <c r="M502" s="144" t="s">
        <v>3</v>
      </c>
      <c r="N502" s="144" t="s">
        <v>3</v>
      </c>
      <c r="O502" s="144" t="s">
        <v>3</v>
      </c>
      <c r="P502" s="135" t="s">
        <v>3</v>
      </c>
      <c r="Q502" s="135" t="s">
        <v>3</v>
      </c>
      <c r="R502" s="135" t="s">
        <v>3</v>
      </c>
      <c r="S502" s="135" t="s">
        <v>3</v>
      </c>
      <c r="T502" s="135" t="s">
        <v>3</v>
      </c>
      <c r="U502" s="135" t="s">
        <v>3</v>
      </c>
      <c r="V502" s="135" t="s">
        <v>3</v>
      </c>
      <c r="W502" s="135" t="s">
        <v>3</v>
      </c>
      <c r="X502" s="135" t="s">
        <v>3</v>
      </c>
      <c r="Y502" s="135" t="s">
        <v>3</v>
      </c>
      <c r="Z502" s="143"/>
    </row>
    <row r="503" spans="1:26" s="148" customFormat="1" ht="15" customHeight="1">
      <c r="A503" s="187"/>
      <c r="B503" s="244"/>
      <c r="C503" s="157" t="s">
        <v>6</v>
      </c>
      <c r="D503" s="157"/>
      <c r="E503" s="135"/>
      <c r="F503" s="135"/>
      <c r="G503" s="243" t="s">
        <v>34</v>
      </c>
      <c r="H503" s="144"/>
      <c r="I503" s="144"/>
      <c r="J503" s="144"/>
      <c r="K503" s="135" t="s">
        <v>3</v>
      </c>
      <c r="L503" s="135" t="s">
        <v>3</v>
      </c>
      <c r="M503" s="144" t="s">
        <v>3</v>
      </c>
      <c r="N503" s="144" t="s">
        <v>3</v>
      </c>
      <c r="O503" s="144" t="s">
        <v>3</v>
      </c>
      <c r="P503" s="135" t="s">
        <v>3</v>
      </c>
      <c r="Q503" s="135" t="s">
        <v>3</v>
      </c>
      <c r="R503" s="135" t="s">
        <v>3</v>
      </c>
      <c r="S503" s="135" t="s">
        <v>3</v>
      </c>
      <c r="T503" s="135" t="s">
        <v>3</v>
      </c>
      <c r="U503" s="135" t="s">
        <v>3</v>
      </c>
      <c r="V503" s="135" t="s">
        <v>3</v>
      </c>
      <c r="W503" s="135" t="s">
        <v>3</v>
      </c>
      <c r="X503" s="135" t="s">
        <v>3</v>
      </c>
      <c r="Y503" s="135" t="s">
        <v>3</v>
      </c>
      <c r="Z503" s="143"/>
    </row>
    <row r="504" spans="1:26" s="148" customFormat="1" ht="48.75" customHeight="1">
      <c r="A504" s="187"/>
      <c r="B504" s="244"/>
      <c r="C504" s="157" t="s">
        <v>6</v>
      </c>
      <c r="D504" s="157"/>
      <c r="E504" s="135"/>
      <c r="F504" s="135"/>
      <c r="G504" s="243"/>
      <c r="H504" s="144"/>
      <c r="I504" s="144"/>
      <c r="J504" s="144"/>
      <c r="K504" s="135" t="s">
        <v>3</v>
      </c>
      <c r="L504" s="135" t="s">
        <v>3</v>
      </c>
      <c r="M504" s="144" t="s">
        <v>3</v>
      </c>
      <c r="N504" s="144" t="s">
        <v>3</v>
      </c>
      <c r="O504" s="144" t="s">
        <v>3</v>
      </c>
      <c r="P504" s="135" t="s">
        <v>3</v>
      </c>
      <c r="Q504" s="135" t="s">
        <v>3</v>
      </c>
      <c r="R504" s="135" t="s">
        <v>3</v>
      </c>
      <c r="S504" s="135" t="s">
        <v>3</v>
      </c>
      <c r="T504" s="135" t="s">
        <v>3</v>
      </c>
      <c r="U504" s="135" t="s">
        <v>3</v>
      </c>
      <c r="V504" s="135" t="s">
        <v>3</v>
      </c>
      <c r="W504" s="135" t="s">
        <v>3</v>
      </c>
      <c r="X504" s="135" t="s">
        <v>3</v>
      </c>
      <c r="Y504" s="135" t="s">
        <v>3</v>
      </c>
      <c r="Z504" s="143"/>
    </row>
    <row r="505" spans="1:26" s="148" customFormat="1" ht="16.5" customHeight="1">
      <c r="A505" s="187"/>
      <c r="B505" s="156" t="s">
        <v>28</v>
      </c>
      <c r="C505" s="157"/>
      <c r="D505" s="157"/>
      <c r="E505" s="135"/>
      <c r="F505" s="135"/>
      <c r="G505" s="157"/>
      <c r="H505" s="144" t="s">
        <v>3</v>
      </c>
      <c r="I505" s="144" t="s">
        <v>3</v>
      </c>
      <c r="J505" s="144" t="s">
        <v>3</v>
      </c>
      <c r="K505" s="135" t="s">
        <v>3</v>
      </c>
      <c r="L505" s="135" t="s">
        <v>3</v>
      </c>
      <c r="M505" s="144" t="s">
        <v>3</v>
      </c>
      <c r="N505" s="144" t="s">
        <v>3</v>
      </c>
      <c r="O505" s="144" t="s">
        <v>3</v>
      </c>
      <c r="P505" s="135" t="s">
        <v>3</v>
      </c>
      <c r="Q505" s="135" t="s">
        <v>3</v>
      </c>
      <c r="R505" s="134" t="str">
        <f t="shared" ref="R505:Y505" si="57">R506</f>
        <v>Х</v>
      </c>
      <c r="S505" s="134" t="str">
        <f t="shared" si="57"/>
        <v>Х</v>
      </c>
      <c r="T505" s="134" t="str">
        <f t="shared" si="57"/>
        <v>Х</v>
      </c>
      <c r="U505" s="134" t="str">
        <f t="shared" si="57"/>
        <v>Х</v>
      </c>
      <c r="V505" s="134" t="str">
        <f t="shared" si="57"/>
        <v>Х</v>
      </c>
      <c r="W505" s="134" t="str">
        <f t="shared" si="57"/>
        <v>Х</v>
      </c>
      <c r="X505" s="134" t="str">
        <f t="shared" si="57"/>
        <v>Х</v>
      </c>
      <c r="Y505" s="134" t="str">
        <f t="shared" si="57"/>
        <v>Х</v>
      </c>
      <c r="Z505" s="143"/>
    </row>
    <row r="506" spans="1:26" s="148" customFormat="1" ht="15" customHeight="1">
      <c r="A506" s="187"/>
      <c r="B506" s="244" t="s">
        <v>8</v>
      </c>
      <c r="C506" s="157" t="s">
        <v>6</v>
      </c>
      <c r="D506" s="157"/>
      <c r="E506" s="135" t="s">
        <v>3</v>
      </c>
      <c r="F506" s="135" t="s">
        <v>3</v>
      </c>
      <c r="G506" s="157"/>
      <c r="H506" s="144" t="s">
        <v>3</v>
      </c>
      <c r="I506" s="144" t="s">
        <v>3</v>
      </c>
      <c r="J506" s="144" t="s">
        <v>3</v>
      </c>
      <c r="K506" s="135" t="s">
        <v>3</v>
      </c>
      <c r="L506" s="135" t="s">
        <v>3</v>
      </c>
      <c r="M506" s="135" t="s">
        <v>3</v>
      </c>
      <c r="N506" s="135" t="s">
        <v>3</v>
      </c>
      <c r="O506" s="135" t="s">
        <v>3</v>
      </c>
      <c r="P506" s="135" t="s">
        <v>3</v>
      </c>
      <c r="Q506" s="135" t="s">
        <v>3</v>
      </c>
      <c r="R506" s="135" t="s">
        <v>3</v>
      </c>
      <c r="S506" s="135" t="s">
        <v>3</v>
      </c>
      <c r="T506" s="135" t="s">
        <v>3</v>
      </c>
      <c r="U506" s="135" t="s">
        <v>3</v>
      </c>
      <c r="V506" s="135" t="s">
        <v>3</v>
      </c>
      <c r="W506" s="135" t="s">
        <v>3</v>
      </c>
      <c r="X506" s="135" t="s">
        <v>3</v>
      </c>
      <c r="Y506" s="135" t="s">
        <v>3</v>
      </c>
      <c r="Z506" s="143"/>
    </row>
    <row r="507" spans="1:26" s="148" customFormat="1" ht="15" customHeight="1">
      <c r="A507" s="187"/>
      <c r="B507" s="244"/>
      <c r="C507" s="157" t="s">
        <v>6</v>
      </c>
      <c r="D507" s="157"/>
      <c r="E507" s="135"/>
      <c r="F507" s="135"/>
      <c r="G507" s="243" t="s">
        <v>34</v>
      </c>
      <c r="H507" s="144"/>
      <c r="I507" s="144"/>
      <c r="J507" s="144"/>
      <c r="K507" s="135" t="s">
        <v>3</v>
      </c>
      <c r="L507" s="135" t="s">
        <v>3</v>
      </c>
      <c r="M507" s="144" t="s">
        <v>3</v>
      </c>
      <c r="N507" s="144" t="s">
        <v>3</v>
      </c>
      <c r="O507" s="144" t="s">
        <v>3</v>
      </c>
      <c r="P507" s="135" t="s">
        <v>3</v>
      </c>
      <c r="Q507" s="135" t="s">
        <v>3</v>
      </c>
      <c r="R507" s="135" t="s">
        <v>3</v>
      </c>
      <c r="S507" s="135" t="s">
        <v>3</v>
      </c>
      <c r="T507" s="135" t="s">
        <v>3</v>
      </c>
      <c r="U507" s="135" t="s">
        <v>3</v>
      </c>
      <c r="V507" s="135" t="s">
        <v>3</v>
      </c>
      <c r="W507" s="135" t="s">
        <v>3</v>
      </c>
      <c r="X507" s="135" t="s">
        <v>3</v>
      </c>
      <c r="Y507" s="135" t="s">
        <v>3</v>
      </c>
      <c r="Z507" s="143"/>
    </row>
    <row r="508" spans="1:26" s="148" customFormat="1" ht="44.1" customHeight="1">
      <c r="A508" s="187"/>
      <c r="B508" s="244"/>
      <c r="C508" s="157" t="s">
        <v>6</v>
      </c>
      <c r="D508" s="157"/>
      <c r="E508" s="135"/>
      <c r="F508" s="135"/>
      <c r="G508" s="243"/>
      <c r="H508" s="144"/>
      <c r="I508" s="144"/>
      <c r="J508" s="144"/>
      <c r="K508" s="135" t="s">
        <v>3</v>
      </c>
      <c r="L508" s="135" t="s">
        <v>3</v>
      </c>
      <c r="M508" s="144" t="s">
        <v>3</v>
      </c>
      <c r="N508" s="144" t="s">
        <v>3</v>
      </c>
      <c r="O508" s="144" t="s">
        <v>3</v>
      </c>
      <c r="P508" s="135" t="s">
        <v>3</v>
      </c>
      <c r="Q508" s="135" t="s">
        <v>3</v>
      </c>
      <c r="R508" s="135" t="s">
        <v>3</v>
      </c>
      <c r="S508" s="135" t="s">
        <v>3</v>
      </c>
      <c r="T508" s="135" t="s">
        <v>3</v>
      </c>
      <c r="U508" s="135" t="s">
        <v>3</v>
      </c>
      <c r="V508" s="135" t="s">
        <v>3</v>
      </c>
      <c r="W508" s="135" t="s">
        <v>3</v>
      </c>
      <c r="X508" s="135" t="s">
        <v>3</v>
      </c>
      <c r="Y508" s="135" t="s">
        <v>3</v>
      </c>
      <c r="Z508" s="143"/>
    </row>
    <row r="509" spans="1:26" s="148" customFormat="1" ht="15" customHeight="1">
      <c r="A509" s="187"/>
      <c r="B509" s="161" t="s">
        <v>9</v>
      </c>
      <c r="C509" s="157" t="s">
        <v>6</v>
      </c>
      <c r="D509" s="157"/>
      <c r="E509" s="135" t="s">
        <v>3</v>
      </c>
      <c r="F509" s="135" t="s">
        <v>3</v>
      </c>
      <c r="G509" s="157"/>
      <c r="H509" s="144" t="s">
        <v>3</v>
      </c>
      <c r="I509" s="144" t="s">
        <v>3</v>
      </c>
      <c r="J509" s="144" t="s">
        <v>3</v>
      </c>
      <c r="K509" s="135" t="s">
        <v>3</v>
      </c>
      <c r="L509" s="135" t="s">
        <v>3</v>
      </c>
      <c r="M509" s="135" t="s">
        <v>3</v>
      </c>
      <c r="N509" s="135" t="s">
        <v>3</v>
      </c>
      <c r="O509" s="135" t="s">
        <v>3</v>
      </c>
      <c r="P509" s="135" t="s">
        <v>3</v>
      </c>
      <c r="Q509" s="135" t="s">
        <v>3</v>
      </c>
      <c r="R509" s="135" t="s">
        <v>3</v>
      </c>
      <c r="S509" s="135" t="s">
        <v>3</v>
      </c>
      <c r="T509" s="135" t="s">
        <v>3</v>
      </c>
      <c r="U509" s="135" t="s">
        <v>3</v>
      </c>
      <c r="V509" s="135" t="s">
        <v>3</v>
      </c>
      <c r="W509" s="135" t="s">
        <v>3</v>
      </c>
      <c r="X509" s="135" t="s">
        <v>3</v>
      </c>
      <c r="Y509" s="135" t="s">
        <v>3</v>
      </c>
      <c r="Z509" s="143"/>
    </row>
    <row r="510" spans="1:26" s="148" customFormat="1" ht="15" customHeight="1">
      <c r="A510" s="187"/>
      <c r="B510" s="161" t="s">
        <v>10</v>
      </c>
      <c r="C510" s="157" t="s">
        <v>6</v>
      </c>
      <c r="D510" s="157"/>
      <c r="E510" s="135" t="s">
        <v>3</v>
      </c>
      <c r="F510" s="135" t="s">
        <v>3</v>
      </c>
      <c r="G510" s="157"/>
      <c r="H510" s="144" t="s">
        <v>3</v>
      </c>
      <c r="I510" s="144" t="s">
        <v>3</v>
      </c>
      <c r="J510" s="144" t="s">
        <v>3</v>
      </c>
      <c r="K510" s="135" t="s">
        <v>3</v>
      </c>
      <c r="L510" s="135" t="s">
        <v>3</v>
      </c>
      <c r="M510" s="135" t="s">
        <v>3</v>
      </c>
      <c r="N510" s="135" t="s">
        <v>3</v>
      </c>
      <c r="O510" s="135" t="s">
        <v>3</v>
      </c>
      <c r="P510" s="135" t="s">
        <v>3</v>
      </c>
      <c r="Q510" s="135" t="s">
        <v>3</v>
      </c>
      <c r="R510" s="135" t="s">
        <v>3</v>
      </c>
      <c r="S510" s="135" t="s">
        <v>3</v>
      </c>
      <c r="T510" s="135" t="s">
        <v>3</v>
      </c>
      <c r="U510" s="135" t="s">
        <v>3</v>
      </c>
      <c r="V510" s="135" t="s">
        <v>3</v>
      </c>
      <c r="W510" s="135" t="s">
        <v>3</v>
      </c>
      <c r="X510" s="135" t="s">
        <v>3</v>
      </c>
      <c r="Y510" s="135" t="s">
        <v>3</v>
      </c>
      <c r="Z510" s="143"/>
    </row>
    <row r="511" spans="1:26" s="148" customFormat="1" ht="81" customHeight="1">
      <c r="A511" s="187"/>
      <c r="B511" s="167" t="s">
        <v>472</v>
      </c>
      <c r="C511" s="157" t="s">
        <v>29</v>
      </c>
      <c r="D511" s="157" t="s">
        <v>3</v>
      </c>
      <c r="E511" s="157" t="s">
        <v>263</v>
      </c>
      <c r="F511" s="135" t="s">
        <v>427</v>
      </c>
      <c r="G511" s="157"/>
      <c r="H511" s="144" t="s">
        <v>3</v>
      </c>
      <c r="I511" s="144" t="s">
        <v>3</v>
      </c>
      <c r="J511" s="144" t="s">
        <v>3</v>
      </c>
      <c r="K511" s="135" t="s">
        <v>3</v>
      </c>
      <c r="L511" s="135" t="s">
        <v>3</v>
      </c>
      <c r="M511" s="135" t="s">
        <v>3</v>
      </c>
      <c r="N511" s="135" t="s">
        <v>3</v>
      </c>
      <c r="O511" s="135" t="s">
        <v>3</v>
      </c>
      <c r="P511" s="135" t="s">
        <v>3</v>
      </c>
      <c r="Q511" s="135" t="s">
        <v>3</v>
      </c>
      <c r="R511" s="135" t="s">
        <v>3</v>
      </c>
      <c r="S511" s="135" t="s">
        <v>3</v>
      </c>
      <c r="T511" s="135">
        <v>45</v>
      </c>
      <c r="U511" s="135">
        <v>55</v>
      </c>
      <c r="V511" s="135" t="s">
        <v>3</v>
      </c>
      <c r="W511" s="135" t="s">
        <v>3</v>
      </c>
      <c r="X511" s="135" t="s">
        <v>3</v>
      </c>
      <c r="Y511" s="135" t="s">
        <v>3</v>
      </c>
      <c r="Z511" s="143"/>
    </row>
    <row r="512" spans="1:26" s="148" customFormat="1" ht="48.75" customHeight="1">
      <c r="A512" s="149" t="s">
        <v>16</v>
      </c>
      <c r="B512" s="190" t="s">
        <v>304</v>
      </c>
      <c r="C512" s="151"/>
      <c r="D512" s="151">
        <v>1</v>
      </c>
      <c r="E512" s="135"/>
      <c r="F512" s="135"/>
      <c r="G512" s="157"/>
      <c r="H512" s="144"/>
      <c r="I512" s="144"/>
      <c r="J512" s="144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4"/>
      <c r="Z512" s="143"/>
    </row>
    <row r="513" spans="1:26" s="148" customFormat="1" ht="18.75" customHeight="1">
      <c r="A513" s="155" t="s">
        <v>17</v>
      </c>
      <c r="B513" s="248" t="s">
        <v>50</v>
      </c>
      <c r="C513" s="248"/>
      <c r="D513" s="248"/>
      <c r="E513" s="248"/>
      <c r="F513" s="248"/>
      <c r="G513" s="248"/>
      <c r="H513" s="248"/>
      <c r="I513" s="248"/>
      <c r="J513" s="248"/>
      <c r="K513" s="248"/>
      <c r="L513" s="248"/>
      <c r="M513" s="248"/>
      <c r="N513" s="248"/>
      <c r="O513" s="248"/>
      <c r="P513" s="248"/>
      <c r="Q513" s="248"/>
      <c r="R513" s="248"/>
      <c r="S513" s="248"/>
      <c r="T513" s="248"/>
      <c r="U513" s="248"/>
      <c r="V513" s="248"/>
      <c r="W513" s="248"/>
      <c r="X513" s="248"/>
      <c r="Y513" s="248"/>
      <c r="Z513" s="145"/>
    </row>
    <row r="514" spans="1:26" s="148" customFormat="1" ht="60.75" customHeight="1">
      <c r="A514" s="155"/>
      <c r="B514" s="156" t="s">
        <v>216</v>
      </c>
      <c r="C514" s="157" t="s">
        <v>6</v>
      </c>
      <c r="D514" s="157" t="s">
        <v>3</v>
      </c>
      <c r="E514" s="135" t="s">
        <v>3</v>
      </c>
      <c r="F514" s="135"/>
      <c r="G514" s="157" t="s">
        <v>34</v>
      </c>
      <c r="H514" s="144" t="s">
        <v>3</v>
      </c>
      <c r="I514" s="144" t="s">
        <v>3</v>
      </c>
      <c r="J514" s="144" t="s">
        <v>3</v>
      </c>
      <c r="K514" s="135" t="s">
        <v>3</v>
      </c>
      <c r="L514" s="135" t="s">
        <v>3</v>
      </c>
      <c r="M514" s="134">
        <f t="shared" ref="M514:X514" si="58">M522+M538+M551</f>
        <v>28980.600000000002</v>
      </c>
      <c r="N514" s="134">
        <f t="shared" si="58"/>
        <v>24453.239999999998</v>
      </c>
      <c r="O514" s="134">
        <f t="shared" si="58"/>
        <v>21226.71</v>
      </c>
      <c r="P514" s="134">
        <f t="shared" si="58"/>
        <v>74263.563999999998</v>
      </c>
      <c r="Q514" s="134">
        <f t="shared" si="58"/>
        <v>134216.90000000002</v>
      </c>
      <c r="R514" s="134">
        <f t="shared" si="58"/>
        <v>200800.66999999998</v>
      </c>
      <c r="S514" s="134">
        <f t="shared" si="58"/>
        <v>215385.3</v>
      </c>
      <c r="T514" s="134">
        <f t="shared" si="58"/>
        <v>227572.6</v>
      </c>
      <c r="U514" s="134">
        <f t="shared" si="58"/>
        <v>238044</v>
      </c>
      <c r="V514" s="134">
        <f t="shared" si="58"/>
        <v>229400.09999999998</v>
      </c>
      <c r="W514" s="134">
        <f t="shared" si="58"/>
        <v>176681.49</v>
      </c>
      <c r="X514" s="134">
        <f t="shared" si="58"/>
        <v>222144.79</v>
      </c>
      <c r="Y514" s="134">
        <f>SUM(M514:X514)</f>
        <v>1793169.9639999999</v>
      </c>
      <c r="Z514" s="142"/>
    </row>
    <row r="515" spans="1:26" s="148" customFormat="1" ht="18" customHeight="1">
      <c r="A515" s="155"/>
      <c r="B515" s="156" t="s">
        <v>28</v>
      </c>
      <c r="C515" s="157"/>
      <c r="D515" s="157" t="s">
        <v>3</v>
      </c>
      <c r="E515" s="135"/>
      <c r="F515" s="135"/>
      <c r="G515" s="157"/>
      <c r="H515" s="144"/>
      <c r="I515" s="144"/>
      <c r="J515" s="144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4">
        <f t="shared" ref="Y515:Y571" si="59">SUM(M515:X515)</f>
        <v>0</v>
      </c>
      <c r="Z515" s="143"/>
    </row>
    <row r="516" spans="1:26" s="148" customFormat="1" ht="15" customHeight="1">
      <c r="A516" s="155"/>
      <c r="B516" s="161" t="s">
        <v>7</v>
      </c>
      <c r="C516" s="157" t="s">
        <v>6</v>
      </c>
      <c r="D516" s="157" t="s">
        <v>3</v>
      </c>
      <c r="E516" s="135" t="s">
        <v>3</v>
      </c>
      <c r="F516" s="135" t="s">
        <v>3</v>
      </c>
      <c r="G516" s="157"/>
      <c r="H516" s="144" t="s">
        <v>3</v>
      </c>
      <c r="I516" s="144" t="s">
        <v>3</v>
      </c>
      <c r="J516" s="144" t="s">
        <v>3</v>
      </c>
      <c r="K516" s="135" t="s">
        <v>3</v>
      </c>
      <c r="L516" s="135" t="s">
        <v>3</v>
      </c>
      <c r="M516" s="135" t="s">
        <v>3</v>
      </c>
      <c r="N516" s="135" t="s">
        <v>3</v>
      </c>
      <c r="O516" s="135" t="s">
        <v>3</v>
      </c>
      <c r="P516" s="135" t="s">
        <v>3</v>
      </c>
      <c r="Q516" s="135" t="s">
        <v>3</v>
      </c>
      <c r="R516" s="135" t="s">
        <v>3</v>
      </c>
      <c r="S516" s="135" t="s">
        <v>3</v>
      </c>
      <c r="T516" s="135" t="s">
        <v>3</v>
      </c>
      <c r="U516" s="135" t="s">
        <v>3</v>
      </c>
      <c r="V516" s="135" t="s">
        <v>3</v>
      </c>
      <c r="W516" s="135" t="s">
        <v>3</v>
      </c>
      <c r="X516" s="135" t="s">
        <v>3</v>
      </c>
      <c r="Y516" s="134">
        <f t="shared" si="59"/>
        <v>0</v>
      </c>
      <c r="Z516" s="143"/>
    </row>
    <row r="517" spans="1:26" s="148" customFormat="1" ht="15" customHeight="1">
      <c r="A517" s="155"/>
      <c r="B517" s="161" t="s">
        <v>8</v>
      </c>
      <c r="C517" s="157" t="s">
        <v>6</v>
      </c>
      <c r="D517" s="157" t="s">
        <v>3</v>
      </c>
      <c r="E517" s="135" t="s">
        <v>3</v>
      </c>
      <c r="F517" s="135" t="s">
        <v>3</v>
      </c>
      <c r="G517" s="157"/>
      <c r="H517" s="144" t="s">
        <v>3</v>
      </c>
      <c r="I517" s="144" t="s">
        <v>3</v>
      </c>
      <c r="J517" s="144" t="s">
        <v>3</v>
      </c>
      <c r="K517" s="135" t="s">
        <v>3</v>
      </c>
      <c r="L517" s="135" t="s">
        <v>3</v>
      </c>
      <c r="M517" s="135" t="s">
        <v>3</v>
      </c>
      <c r="N517" s="135" t="s">
        <v>3</v>
      </c>
      <c r="O517" s="135" t="s">
        <v>3</v>
      </c>
      <c r="P517" s="135" t="s">
        <v>3</v>
      </c>
      <c r="Q517" s="135" t="s">
        <v>3</v>
      </c>
      <c r="R517" s="135" t="s">
        <v>3</v>
      </c>
      <c r="S517" s="135" t="s">
        <v>3</v>
      </c>
      <c r="T517" s="135" t="s">
        <v>3</v>
      </c>
      <c r="U517" s="135" t="s">
        <v>3</v>
      </c>
      <c r="V517" s="135" t="s">
        <v>3</v>
      </c>
      <c r="W517" s="135" t="s">
        <v>3</v>
      </c>
      <c r="X517" s="135" t="s">
        <v>3</v>
      </c>
      <c r="Y517" s="134">
        <f t="shared" si="59"/>
        <v>0</v>
      </c>
      <c r="Z517" s="143"/>
    </row>
    <row r="518" spans="1:26" s="148" customFormat="1" ht="15" customHeight="1">
      <c r="A518" s="155"/>
      <c r="B518" s="161" t="s">
        <v>9</v>
      </c>
      <c r="C518" s="157" t="s">
        <v>6</v>
      </c>
      <c r="D518" s="157" t="s">
        <v>3</v>
      </c>
      <c r="E518" s="135" t="s">
        <v>3</v>
      </c>
      <c r="F518" s="135" t="s">
        <v>3</v>
      </c>
      <c r="G518" s="157"/>
      <c r="H518" s="144" t="s">
        <v>3</v>
      </c>
      <c r="I518" s="144" t="s">
        <v>3</v>
      </c>
      <c r="J518" s="144" t="s">
        <v>3</v>
      </c>
      <c r="K518" s="135" t="s">
        <v>3</v>
      </c>
      <c r="L518" s="135" t="s">
        <v>3</v>
      </c>
      <c r="M518" s="135" t="s">
        <v>3</v>
      </c>
      <c r="N518" s="135" t="s">
        <v>3</v>
      </c>
      <c r="O518" s="135" t="s">
        <v>3</v>
      </c>
      <c r="P518" s="135" t="s">
        <v>3</v>
      </c>
      <c r="Q518" s="135" t="s">
        <v>3</v>
      </c>
      <c r="R518" s="135" t="s">
        <v>3</v>
      </c>
      <c r="S518" s="135" t="s">
        <v>3</v>
      </c>
      <c r="T518" s="135" t="s">
        <v>3</v>
      </c>
      <c r="U518" s="135" t="s">
        <v>3</v>
      </c>
      <c r="V518" s="135" t="s">
        <v>3</v>
      </c>
      <c r="W518" s="135" t="s">
        <v>3</v>
      </c>
      <c r="X518" s="135" t="s">
        <v>3</v>
      </c>
      <c r="Y518" s="134">
        <f t="shared" si="59"/>
        <v>0</v>
      </c>
      <c r="Z518" s="143"/>
    </row>
    <row r="519" spans="1:26" s="148" customFormat="1" ht="15" customHeight="1">
      <c r="A519" s="155"/>
      <c r="B519" s="161" t="s">
        <v>10</v>
      </c>
      <c r="C519" s="157" t="s">
        <v>6</v>
      </c>
      <c r="D519" s="157" t="s">
        <v>3</v>
      </c>
      <c r="E519" s="135" t="s">
        <v>3</v>
      </c>
      <c r="F519" s="135" t="s">
        <v>3</v>
      </c>
      <c r="G519" s="157"/>
      <c r="H519" s="144" t="s">
        <v>3</v>
      </c>
      <c r="I519" s="144" t="s">
        <v>3</v>
      </c>
      <c r="J519" s="144" t="s">
        <v>3</v>
      </c>
      <c r="K519" s="135" t="s">
        <v>3</v>
      </c>
      <c r="L519" s="135" t="s">
        <v>3</v>
      </c>
      <c r="M519" s="135" t="s">
        <v>3</v>
      </c>
      <c r="N519" s="135" t="s">
        <v>3</v>
      </c>
      <c r="O519" s="135" t="s">
        <v>3</v>
      </c>
      <c r="P519" s="135" t="s">
        <v>3</v>
      </c>
      <c r="Q519" s="135" t="s">
        <v>3</v>
      </c>
      <c r="R519" s="135" t="s">
        <v>3</v>
      </c>
      <c r="S519" s="135" t="s">
        <v>3</v>
      </c>
      <c r="T519" s="135" t="s">
        <v>3</v>
      </c>
      <c r="U519" s="135" t="s">
        <v>3</v>
      </c>
      <c r="V519" s="135" t="s">
        <v>3</v>
      </c>
      <c r="W519" s="135" t="s">
        <v>3</v>
      </c>
      <c r="X519" s="135" t="s">
        <v>3</v>
      </c>
      <c r="Y519" s="134">
        <f t="shared" si="59"/>
        <v>0</v>
      </c>
      <c r="Z519" s="143"/>
    </row>
    <row r="520" spans="1:26" s="148" customFormat="1" ht="113.25" customHeight="1">
      <c r="A520" s="155"/>
      <c r="B520" s="167" t="s">
        <v>134</v>
      </c>
      <c r="C520" s="157" t="s">
        <v>29</v>
      </c>
      <c r="D520" s="157" t="s">
        <v>3</v>
      </c>
      <c r="E520" s="157" t="s">
        <v>458</v>
      </c>
      <c r="F520" s="135" t="s">
        <v>428</v>
      </c>
      <c r="G520" s="157"/>
      <c r="H520" s="144" t="s">
        <v>3</v>
      </c>
      <c r="I520" s="144" t="s">
        <v>3</v>
      </c>
      <c r="J520" s="144" t="s">
        <v>3</v>
      </c>
      <c r="K520" s="135">
        <v>4</v>
      </c>
      <c r="L520" s="135">
        <v>5</v>
      </c>
      <c r="M520" s="159">
        <v>6</v>
      </c>
      <c r="N520" s="159">
        <v>7</v>
      </c>
      <c r="O520" s="159">
        <v>8</v>
      </c>
      <c r="P520" s="159">
        <v>9</v>
      </c>
      <c r="Q520" s="159">
        <v>10</v>
      </c>
      <c r="R520" s="159">
        <v>11</v>
      </c>
      <c r="S520" s="159">
        <v>12</v>
      </c>
      <c r="T520" s="159">
        <v>12</v>
      </c>
      <c r="U520" s="159">
        <v>13</v>
      </c>
      <c r="V520" s="159">
        <v>14</v>
      </c>
      <c r="W520" s="159">
        <v>15</v>
      </c>
      <c r="X520" s="159">
        <v>16</v>
      </c>
      <c r="Y520" s="135" t="s">
        <v>3</v>
      </c>
      <c r="Z520" s="143"/>
    </row>
    <row r="521" spans="1:26" s="148" customFormat="1" ht="33.950000000000003" customHeight="1">
      <c r="A521" s="155" t="s">
        <v>18</v>
      </c>
      <c r="B521" s="161" t="s">
        <v>52</v>
      </c>
      <c r="C521" s="157"/>
      <c r="D521" s="157">
        <v>0.33</v>
      </c>
      <c r="E521" s="135"/>
      <c r="F521" s="135" t="s">
        <v>428</v>
      </c>
      <c r="G521" s="157"/>
      <c r="H521" s="144"/>
      <c r="I521" s="144"/>
      <c r="J521" s="144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4"/>
      <c r="Z521" s="143"/>
    </row>
    <row r="522" spans="1:26" s="148" customFormat="1" ht="15" customHeight="1">
      <c r="A522" s="254"/>
      <c r="B522" s="244" t="s">
        <v>216</v>
      </c>
      <c r="C522" s="243" t="s">
        <v>6</v>
      </c>
      <c r="D522" s="157" t="s">
        <v>3</v>
      </c>
      <c r="E522" s="135" t="s">
        <v>3</v>
      </c>
      <c r="F522" s="135" t="s">
        <v>3</v>
      </c>
      <c r="G522" s="243" t="s">
        <v>34</v>
      </c>
      <c r="H522" s="144" t="s">
        <v>3</v>
      </c>
      <c r="I522" s="144" t="s">
        <v>3</v>
      </c>
      <c r="J522" s="144" t="s">
        <v>3</v>
      </c>
      <c r="K522" s="135" t="s">
        <v>3</v>
      </c>
      <c r="L522" s="135" t="s">
        <v>3</v>
      </c>
      <c r="M522" s="134">
        <f>M523+M524</f>
        <v>4724.7</v>
      </c>
      <c r="N522" s="134">
        <f>N523+N524</f>
        <v>4340.28</v>
      </c>
      <c r="O522" s="134">
        <f>O523+O524</f>
        <v>3569.6</v>
      </c>
      <c r="P522" s="134">
        <f>SUM(P523:P525)</f>
        <v>3729.5</v>
      </c>
      <c r="Q522" s="134">
        <f t="shared" ref="Q522:X522" si="60">SUM(Q523:Q526)</f>
        <v>4557.1000000000004</v>
      </c>
      <c r="R522" s="134">
        <f t="shared" si="60"/>
        <v>0</v>
      </c>
      <c r="S522" s="134">
        <f t="shared" si="60"/>
        <v>0</v>
      </c>
      <c r="T522" s="134">
        <f t="shared" si="60"/>
        <v>0</v>
      </c>
      <c r="U522" s="134">
        <f t="shared" si="60"/>
        <v>0</v>
      </c>
      <c r="V522" s="134">
        <f t="shared" si="60"/>
        <v>0</v>
      </c>
      <c r="W522" s="134">
        <f t="shared" si="60"/>
        <v>0</v>
      </c>
      <c r="X522" s="134">
        <f t="shared" si="60"/>
        <v>0</v>
      </c>
      <c r="Y522" s="134">
        <f t="shared" si="59"/>
        <v>20921.18</v>
      </c>
      <c r="Z522" s="142"/>
    </row>
    <row r="523" spans="1:26" s="148" customFormat="1" ht="14.45" customHeight="1">
      <c r="A523" s="254"/>
      <c r="B523" s="244"/>
      <c r="C523" s="243"/>
      <c r="D523" s="157" t="s">
        <v>3</v>
      </c>
      <c r="E523" s="135" t="s">
        <v>3</v>
      </c>
      <c r="F523" s="135" t="s">
        <v>3</v>
      </c>
      <c r="G523" s="243"/>
      <c r="H523" s="144" t="s">
        <v>318</v>
      </c>
      <c r="I523" s="144" t="s">
        <v>87</v>
      </c>
      <c r="J523" s="144" t="s">
        <v>74</v>
      </c>
      <c r="K523" s="135" t="s">
        <v>3</v>
      </c>
      <c r="L523" s="135" t="s">
        <v>3</v>
      </c>
      <c r="M523" s="134">
        <v>1062.5999999999999</v>
      </c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>
        <f t="shared" si="59"/>
        <v>1062.5999999999999</v>
      </c>
      <c r="Z523" s="142"/>
    </row>
    <row r="524" spans="1:26" s="148" customFormat="1" ht="33" customHeight="1">
      <c r="A524" s="254"/>
      <c r="B524" s="244"/>
      <c r="C524" s="243"/>
      <c r="D524" s="157" t="s">
        <v>3</v>
      </c>
      <c r="E524" s="135" t="s">
        <v>3</v>
      </c>
      <c r="F524" s="135" t="s">
        <v>3</v>
      </c>
      <c r="G524" s="243"/>
      <c r="H524" s="144" t="s">
        <v>319</v>
      </c>
      <c r="I524" s="162">
        <v>1520112440</v>
      </c>
      <c r="J524" s="144" t="s">
        <v>77</v>
      </c>
      <c r="K524" s="135" t="s">
        <v>3</v>
      </c>
      <c r="L524" s="135" t="s">
        <v>3</v>
      </c>
      <c r="M524" s="134">
        <v>3662.1</v>
      </c>
      <c r="N524" s="134">
        <v>4340.28</v>
      </c>
      <c r="O524" s="134">
        <v>3569.6</v>
      </c>
      <c r="P524" s="134">
        <v>2163.8000000000002</v>
      </c>
      <c r="Q524" s="135" t="s">
        <v>3</v>
      </c>
      <c r="R524" s="135" t="s">
        <v>3</v>
      </c>
      <c r="S524" s="135" t="s">
        <v>3</v>
      </c>
      <c r="T524" s="135" t="s">
        <v>3</v>
      </c>
      <c r="U524" s="135" t="s">
        <v>3</v>
      </c>
      <c r="V524" s="135" t="s">
        <v>3</v>
      </c>
      <c r="W524" s="135" t="s">
        <v>3</v>
      </c>
      <c r="X524" s="135" t="s">
        <v>3</v>
      </c>
      <c r="Y524" s="134">
        <f t="shared" si="59"/>
        <v>13735.779999999999</v>
      </c>
      <c r="Z524" s="142"/>
    </row>
    <row r="525" spans="1:26" s="148" customFormat="1" ht="66" customHeight="1">
      <c r="A525" s="141"/>
      <c r="B525" s="179"/>
      <c r="C525" s="157"/>
      <c r="D525" s="157"/>
      <c r="E525" s="135"/>
      <c r="F525" s="241" t="s">
        <v>428</v>
      </c>
      <c r="G525" s="243" t="s">
        <v>249</v>
      </c>
      <c r="H525" s="144" t="s">
        <v>319</v>
      </c>
      <c r="I525" s="162">
        <v>1520112440</v>
      </c>
      <c r="J525" s="144" t="s">
        <v>77</v>
      </c>
      <c r="K525" s="135" t="s">
        <v>3</v>
      </c>
      <c r="L525" s="135" t="s">
        <v>3</v>
      </c>
      <c r="M525" s="135" t="s">
        <v>3</v>
      </c>
      <c r="N525" s="135" t="s">
        <v>3</v>
      </c>
      <c r="O525" s="135" t="s">
        <v>3</v>
      </c>
      <c r="P525" s="134">
        <v>1565.7</v>
      </c>
      <c r="Q525" s="135" t="s">
        <v>3</v>
      </c>
      <c r="R525" s="135" t="s">
        <v>3</v>
      </c>
      <c r="S525" s="135" t="s">
        <v>3</v>
      </c>
      <c r="T525" s="135" t="s">
        <v>3</v>
      </c>
      <c r="U525" s="135" t="s">
        <v>3</v>
      </c>
      <c r="V525" s="135" t="s">
        <v>3</v>
      </c>
      <c r="W525" s="135" t="s">
        <v>3</v>
      </c>
      <c r="X525" s="135" t="s">
        <v>3</v>
      </c>
      <c r="Y525" s="134">
        <f t="shared" si="59"/>
        <v>1565.7</v>
      </c>
      <c r="Z525" s="142"/>
    </row>
    <row r="526" spans="1:26" s="148" customFormat="1" ht="55.5" customHeight="1">
      <c r="A526" s="141"/>
      <c r="B526" s="179"/>
      <c r="C526" s="157"/>
      <c r="D526" s="157"/>
      <c r="E526" s="135"/>
      <c r="F526" s="241"/>
      <c r="G526" s="243"/>
      <c r="H526" s="144" t="s">
        <v>319</v>
      </c>
      <c r="I526" s="162" t="s">
        <v>265</v>
      </c>
      <c r="J526" s="144" t="s">
        <v>77</v>
      </c>
      <c r="K526" s="135" t="s">
        <v>3</v>
      </c>
      <c r="L526" s="135" t="s">
        <v>3</v>
      </c>
      <c r="M526" s="135" t="s">
        <v>3</v>
      </c>
      <c r="N526" s="135" t="s">
        <v>3</v>
      </c>
      <c r="O526" s="135" t="s">
        <v>3</v>
      </c>
      <c r="P526" s="134"/>
      <c r="Q526" s="135">
        <v>4557.1000000000004</v>
      </c>
      <c r="R526" s="135" t="s">
        <v>3</v>
      </c>
      <c r="S526" s="135" t="s">
        <v>3</v>
      </c>
      <c r="T526" s="135" t="s">
        <v>3</v>
      </c>
      <c r="U526" s="135" t="s">
        <v>3</v>
      </c>
      <c r="V526" s="135" t="s">
        <v>3</v>
      </c>
      <c r="W526" s="135" t="s">
        <v>3</v>
      </c>
      <c r="X526" s="135" t="s">
        <v>3</v>
      </c>
      <c r="Y526" s="134">
        <f t="shared" si="59"/>
        <v>4557.1000000000004</v>
      </c>
      <c r="Z526" s="142"/>
    </row>
    <row r="527" spans="1:26" s="148" customFormat="1" ht="15.6" customHeight="1">
      <c r="A527" s="155"/>
      <c r="B527" s="156" t="s">
        <v>28</v>
      </c>
      <c r="C527" s="157"/>
      <c r="D527" s="157"/>
      <c r="E527" s="135"/>
      <c r="F527" s="135"/>
      <c r="G527" s="157"/>
      <c r="H527" s="144"/>
      <c r="I527" s="144"/>
      <c r="J527" s="144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4"/>
      <c r="Z527" s="143"/>
    </row>
    <row r="528" spans="1:26" s="148" customFormat="1" ht="15" customHeight="1">
      <c r="A528" s="155"/>
      <c r="B528" s="161" t="s">
        <v>8</v>
      </c>
      <c r="C528" s="157" t="s">
        <v>6</v>
      </c>
      <c r="D528" s="157"/>
      <c r="E528" s="135" t="s">
        <v>3</v>
      </c>
      <c r="F528" s="135" t="s">
        <v>3</v>
      </c>
      <c r="G528" s="157"/>
      <c r="H528" s="144"/>
      <c r="I528" s="144"/>
      <c r="J528" s="144"/>
      <c r="K528" s="135" t="s">
        <v>3</v>
      </c>
      <c r="L528" s="135" t="s">
        <v>3</v>
      </c>
      <c r="M528" s="135" t="s">
        <v>3</v>
      </c>
      <c r="N528" s="135" t="s">
        <v>3</v>
      </c>
      <c r="O528" s="135" t="s">
        <v>3</v>
      </c>
      <c r="P528" s="135" t="s">
        <v>3</v>
      </c>
      <c r="Q528" s="135" t="s">
        <v>3</v>
      </c>
      <c r="R528" s="135" t="s">
        <v>3</v>
      </c>
      <c r="S528" s="135" t="s">
        <v>3</v>
      </c>
      <c r="T528" s="135" t="s">
        <v>3</v>
      </c>
      <c r="U528" s="135" t="s">
        <v>3</v>
      </c>
      <c r="V528" s="135" t="s">
        <v>3</v>
      </c>
      <c r="W528" s="135" t="s">
        <v>3</v>
      </c>
      <c r="X528" s="135" t="s">
        <v>3</v>
      </c>
      <c r="Y528" s="135" t="s">
        <v>3</v>
      </c>
      <c r="Z528" s="143"/>
    </row>
    <row r="529" spans="1:26" s="148" customFormat="1" ht="15" customHeight="1">
      <c r="A529" s="155"/>
      <c r="B529" s="161" t="s">
        <v>9</v>
      </c>
      <c r="C529" s="157" t="s">
        <v>6</v>
      </c>
      <c r="D529" s="157"/>
      <c r="E529" s="135" t="s">
        <v>3</v>
      </c>
      <c r="F529" s="135" t="s">
        <v>3</v>
      </c>
      <c r="G529" s="157"/>
      <c r="H529" s="144"/>
      <c r="I529" s="144"/>
      <c r="J529" s="144"/>
      <c r="K529" s="135" t="s">
        <v>3</v>
      </c>
      <c r="L529" s="135" t="s">
        <v>3</v>
      </c>
      <c r="M529" s="135" t="s">
        <v>3</v>
      </c>
      <c r="N529" s="135" t="s">
        <v>3</v>
      </c>
      <c r="O529" s="135" t="s">
        <v>3</v>
      </c>
      <c r="P529" s="135" t="s">
        <v>3</v>
      </c>
      <c r="Q529" s="135" t="s">
        <v>3</v>
      </c>
      <c r="R529" s="135" t="s">
        <v>3</v>
      </c>
      <c r="S529" s="135" t="s">
        <v>3</v>
      </c>
      <c r="T529" s="135" t="s">
        <v>3</v>
      </c>
      <c r="U529" s="135" t="s">
        <v>3</v>
      </c>
      <c r="V529" s="135" t="s">
        <v>3</v>
      </c>
      <c r="W529" s="135" t="s">
        <v>3</v>
      </c>
      <c r="X529" s="135" t="s">
        <v>3</v>
      </c>
      <c r="Y529" s="135" t="s">
        <v>3</v>
      </c>
      <c r="Z529" s="143"/>
    </row>
    <row r="530" spans="1:26" s="148" customFormat="1" ht="15" customHeight="1">
      <c r="A530" s="155"/>
      <c r="B530" s="161" t="s">
        <v>10</v>
      </c>
      <c r="C530" s="157" t="s">
        <v>6</v>
      </c>
      <c r="D530" s="157"/>
      <c r="E530" s="135" t="s">
        <v>3</v>
      </c>
      <c r="F530" s="135" t="s">
        <v>3</v>
      </c>
      <c r="G530" s="157"/>
      <c r="H530" s="144" t="s">
        <v>3</v>
      </c>
      <c r="I530" s="144" t="s">
        <v>3</v>
      </c>
      <c r="J530" s="144" t="s">
        <v>3</v>
      </c>
      <c r="K530" s="135" t="s">
        <v>3</v>
      </c>
      <c r="L530" s="135" t="s">
        <v>3</v>
      </c>
      <c r="M530" s="135" t="s">
        <v>3</v>
      </c>
      <c r="N530" s="135" t="s">
        <v>3</v>
      </c>
      <c r="O530" s="135" t="s">
        <v>3</v>
      </c>
      <c r="P530" s="135" t="s">
        <v>3</v>
      </c>
      <c r="Q530" s="135" t="s">
        <v>3</v>
      </c>
      <c r="R530" s="135" t="s">
        <v>3</v>
      </c>
      <c r="S530" s="135" t="s">
        <v>3</v>
      </c>
      <c r="T530" s="135" t="s">
        <v>3</v>
      </c>
      <c r="U530" s="135" t="s">
        <v>3</v>
      </c>
      <c r="V530" s="135" t="s">
        <v>3</v>
      </c>
      <c r="W530" s="135" t="s">
        <v>3</v>
      </c>
      <c r="X530" s="135" t="s">
        <v>3</v>
      </c>
      <c r="Y530" s="135" t="s">
        <v>3</v>
      </c>
      <c r="Z530" s="143"/>
    </row>
    <row r="531" spans="1:26" s="148" customFormat="1" ht="23.1" customHeight="1">
      <c r="A531" s="155"/>
      <c r="B531" s="161" t="s">
        <v>180</v>
      </c>
      <c r="C531" s="157" t="s">
        <v>53</v>
      </c>
      <c r="D531" s="157" t="s">
        <v>3</v>
      </c>
      <c r="E531" s="157" t="s">
        <v>39</v>
      </c>
      <c r="F531" s="135" t="s">
        <v>252</v>
      </c>
      <c r="G531" s="157"/>
      <c r="H531" s="144" t="s">
        <v>3</v>
      </c>
      <c r="I531" s="144" t="s">
        <v>3</v>
      </c>
      <c r="J531" s="144" t="s">
        <v>3</v>
      </c>
      <c r="K531" s="135">
        <v>80</v>
      </c>
      <c r="L531" s="135">
        <v>80</v>
      </c>
      <c r="M531" s="135">
        <v>80</v>
      </c>
      <c r="N531" s="135">
        <v>65</v>
      </c>
      <c r="O531" s="135">
        <v>65</v>
      </c>
      <c r="P531" s="135">
        <v>65</v>
      </c>
      <c r="Q531" s="135">
        <v>65</v>
      </c>
      <c r="R531" s="135" t="s">
        <v>3</v>
      </c>
      <c r="S531" s="135" t="s">
        <v>3</v>
      </c>
      <c r="T531" s="135" t="s">
        <v>3</v>
      </c>
      <c r="U531" s="135" t="s">
        <v>3</v>
      </c>
      <c r="V531" s="135" t="s">
        <v>3</v>
      </c>
      <c r="W531" s="135" t="s">
        <v>3</v>
      </c>
      <c r="X531" s="135" t="s">
        <v>3</v>
      </c>
      <c r="Y531" s="135" t="s">
        <v>3</v>
      </c>
      <c r="Z531" s="143"/>
    </row>
    <row r="532" spans="1:26" s="148" customFormat="1" ht="21.95" customHeight="1">
      <c r="A532" s="155"/>
      <c r="B532" s="161" t="s">
        <v>55</v>
      </c>
      <c r="C532" s="157" t="s">
        <v>53</v>
      </c>
      <c r="D532" s="157" t="s">
        <v>3</v>
      </c>
      <c r="E532" s="157" t="s">
        <v>39</v>
      </c>
      <c r="F532" s="135" t="s">
        <v>252</v>
      </c>
      <c r="G532" s="157"/>
      <c r="H532" s="144" t="s">
        <v>3</v>
      </c>
      <c r="I532" s="144" t="s">
        <v>3</v>
      </c>
      <c r="J532" s="144" t="s">
        <v>3</v>
      </c>
      <c r="K532" s="135">
        <v>80</v>
      </c>
      <c r="L532" s="135">
        <v>80</v>
      </c>
      <c r="M532" s="135">
        <v>80</v>
      </c>
      <c r="N532" s="135">
        <v>65</v>
      </c>
      <c r="O532" s="135">
        <v>65</v>
      </c>
      <c r="P532" s="135">
        <v>65</v>
      </c>
      <c r="Q532" s="135">
        <v>65</v>
      </c>
      <c r="R532" s="135" t="s">
        <v>3</v>
      </c>
      <c r="S532" s="135" t="s">
        <v>3</v>
      </c>
      <c r="T532" s="135" t="s">
        <v>3</v>
      </c>
      <c r="U532" s="135" t="s">
        <v>3</v>
      </c>
      <c r="V532" s="135" t="s">
        <v>3</v>
      </c>
      <c r="W532" s="135" t="s">
        <v>3</v>
      </c>
      <c r="X532" s="135" t="s">
        <v>3</v>
      </c>
      <c r="Y532" s="135" t="s">
        <v>3</v>
      </c>
      <c r="Z532" s="143"/>
    </row>
    <row r="533" spans="1:26" s="148" customFormat="1" ht="18.95" customHeight="1">
      <c r="A533" s="155"/>
      <c r="B533" s="161" t="s">
        <v>56</v>
      </c>
      <c r="C533" s="157" t="s">
        <v>53</v>
      </c>
      <c r="D533" s="157" t="s">
        <v>3</v>
      </c>
      <c r="E533" s="157" t="s">
        <v>39</v>
      </c>
      <c r="F533" s="135" t="s">
        <v>252</v>
      </c>
      <c r="G533" s="157"/>
      <c r="H533" s="144" t="s">
        <v>3</v>
      </c>
      <c r="I533" s="144" t="s">
        <v>3</v>
      </c>
      <c r="J533" s="144" t="s">
        <v>3</v>
      </c>
      <c r="K533" s="135">
        <v>80</v>
      </c>
      <c r="L533" s="135">
        <v>80</v>
      </c>
      <c r="M533" s="135">
        <v>80</v>
      </c>
      <c r="N533" s="135">
        <v>65</v>
      </c>
      <c r="O533" s="135">
        <v>65</v>
      </c>
      <c r="P533" s="135">
        <v>65</v>
      </c>
      <c r="Q533" s="135">
        <v>65</v>
      </c>
      <c r="R533" s="135" t="s">
        <v>3</v>
      </c>
      <c r="S533" s="135" t="s">
        <v>3</v>
      </c>
      <c r="T533" s="135" t="s">
        <v>3</v>
      </c>
      <c r="U533" s="135" t="s">
        <v>3</v>
      </c>
      <c r="V533" s="135" t="s">
        <v>3</v>
      </c>
      <c r="W533" s="135" t="s">
        <v>3</v>
      </c>
      <c r="X533" s="135" t="s">
        <v>3</v>
      </c>
      <c r="Y533" s="135" t="s">
        <v>3</v>
      </c>
      <c r="Z533" s="143"/>
    </row>
    <row r="534" spans="1:26" s="148" customFormat="1" ht="20.45" customHeight="1">
      <c r="A534" s="155"/>
      <c r="B534" s="161" t="s">
        <v>57</v>
      </c>
      <c r="C534" s="157" t="s">
        <v>53</v>
      </c>
      <c r="D534" s="157" t="s">
        <v>3</v>
      </c>
      <c r="E534" s="157" t="s">
        <v>39</v>
      </c>
      <c r="F534" s="135" t="s">
        <v>252</v>
      </c>
      <c r="G534" s="157"/>
      <c r="H534" s="144" t="s">
        <v>3</v>
      </c>
      <c r="I534" s="144" t="s">
        <v>3</v>
      </c>
      <c r="J534" s="144" t="s">
        <v>3</v>
      </c>
      <c r="K534" s="135">
        <v>235</v>
      </c>
      <c r="L534" s="135">
        <v>235</v>
      </c>
      <c r="M534" s="135">
        <v>161</v>
      </c>
      <c r="N534" s="135">
        <v>130</v>
      </c>
      <c r="O534" s="135">
        <v>130</v>
      </c>
      <c r="P534" s="135">
        <v>130</v>
      </c>
      <c r="Q534" s="135">
        <v>130</v>
      </c>
      <c r="R534" s="135" t="s">
        <v>3</v>
      </c>
      <c r="S534" s="135" t="s">
        <v>3</v>
      </c>
      <c r="T534" s="135" t="s">
        <v>3</v>
      </c>
      <c r="U534" s="135" t="s">
        <v>3</v>
      </c>
      <c r="V534" s="135" t="s">
        <v>3</v>
      </c>
      <c r="W534" s="135" t="s">
        <v>3</v>
      </c>
      <c r="X534" s="135" t="s">
        <v>3</v>
      </c>
      <c r="Y534" s="135" t="s">
        <v>3</v>
      </c>
      <c r="Z534" s="143"/>
    </row>
    <row r="535" spans="1:26" s="148" customFormat="1" ht="21.6" customHeight="1">
      <c r="A535" s="155"/>
      <c r="B535" s="161" t="s">
        <v>58</v>
      </c>
      <c r="C535" s="157" t="s">
        <v>53</v>
      </c>
      <c r="D535" s="157" t="s">
        <v>3</v>
      </c>
      <c r="E535" s="157" t="s">
        <v>39</v>
      </c>
      <c r="F535" s="135" t="s">
        <v>252</v>
      </c>
      <c r="G535" s="157"/>
      <c r="H535" s="144" t="s">
        <v>3</v>
      </c>
      <c r="I535" s="144" t="s">
        <v>3</v>
      </c>
      <c r="J535" s="144" t="s">
        <v>3</v>
      </c>
      <c r="K535" s="135">
        <v>80</v>
      </c>
      <c r="L535" s="135">
        <v>80</v>
      </c>
      <c r="M535" s="135">
        <v>90</v>
      </c>
      <c r="N535" s="135">
        <v>75</v>
      </c>
      <c r="O535" s="135">
        <v>75</v>
      </c>
      <c r="P535" s="135">
        <v>75</v>
      </c>
      <c r="Q535" s="135">
        <v>75</v>
      </c>
      <c r="R535" s="135" t="s">
        <v>3</v>
      </c>
      <c r="S535" s="135" t="s">
        <v>3</v>
      </c>
      <c r="T535" s="135" t="s">
        <v>3</v>
      </c>
      <c r="U535" s="135" t="s">
        <v>3</v>
      </c>
      <c r="V535" s="135" t="s">
        <v>3</v>
      </c>
      <c r="W535" s="135" t="s">
        <v>3</v>
      </c>
      <c r="X535" s="135" t="s">
        <v>3</v>
      </c>
      <c r="Y535" s="135" t="s">
        <v>3</v>
      </c>
      <c r="Z535" s="143"/>
    </row>
    <row r="536" spans="1:26" s="148" customFormat="1" ht="195.75" customHeight="1">
      <c r="A536" s="155"/>
      <c r="B536" s="167" t="s">
        <v>101</v>
      </c>
      <c r="C536" s="157" t="s">
        <v>29</v>
      </c>
      <c r="D536" s="157" t="s">
        <v>3</v>
      </c>
      <c r="E536" s="157" t="s">
        <v>459</v>
      </c>
      <c r="F536" s="135" t="s">
        <v>252</v>
      </c>
      <c r="G536" s="157"/>
      <c r="H536" s="144"/>
      <c r="I536" s="144"/>
      <c r="J536" s="144"/>
      <c r="K536" s="135">
        <v>7</v>
      </c>
      <c r="L536" s="135">
        <v>15</v>
      </c>
      <c r="M536" s="135">
        <v>22</v>
      </c>
      <c r="N536" s="135">
        <v>30</v>
      </c>
      <c r="O536" s="135">
        <v>37</v>
      </c>
      <c r="P536" s="135">
        <v>45</v>
      </c>
      <c r="Q536" s="135">
        <v>100</v>
      </c>
      <c r="R536" s="135" t="s">
        <v>3</v>
      </c>
      <c r="S536" s="135" t="s">
        <v>3</v>
      </c>
      <c r="T536" s="135" t="s">
        <v>3</v>
      </c>
      <c r="U536" s="135" t="s">
        <v>3</v>
      </c>
      <c r="V536" s="135" t="s">
        <v>3</v>
      </c>
      <c r="W536" s="135" t="s">
        <v>3</v>
      </c>
      <c r="X536" s="135" t="s">
        <v>3</v>
      </c>
      <c r="Y536" s="135" t="s">
        <v>3</v>
      </c>
      <c r="Z536" s="143"/>
    </row>
    <row r="537" spans="1:26" s="148" customFormat="1" ht="94.5" customHeight="1">
      <c r="A537" s="155" t="s">
        <v>59</v>
      </c>
      <c r="B537" s="161" t="s">
        <v>168</v>
      </c>
      <c r="C537" s="157"/>
      <c r="D537" s="157">
        <v>0.34</v>
      </c>
      <c r="E537" s="135"/>
      <c r="F537" s="135" t="s">
        <v>428</v>
      </c>
      <c r="G537" s="157"/>
      <c r="H537" s="144"/>
      <c r="I537" s="144"/>
      <c r="J537" s="144"/>
      <c r="K537" s="135"/>
      <c r="L537" s="135"/>
      <c r="M537" s="135"/>
      <c r="N537" s="135"/>
      <c r="O537" s="135"/>
      <c r="P537" s="135"/>
      <c r="Q537" s="135"/>
      <c r="R537" s="134"/>
      <c r="S537" s="134"/>
      <c r="T537" s="134"/>
      <c r="U537" s="135"/>
      <c r="V537" s="135"/>
      <c r="W537" s="135"/>
      <c r="X537" s="135"/>
      <c r="Y537" s="134"/>
      <c r="Z537" s="143"/>
    </row>
    <row r="538" spans="1:26" s="148" customFormat="1" ht="15" customHeight="1">
      <c r="A538" s="254"/>
      <c r="B538" s="243" t="s">
        <v>216</v>
      </c>
      <c r="C538" s="243" t="s">
        <v>6</v>
      </c>
      <c r="D538" s="157" t="s">
        <v>3</v>
      </c>
      <c r="E538" s="135" t="s">
        <v>3</v>
      </c>
      <c r="F538" s="135" t="s">
        <v>3</v>
      </c>
      <c r="G538" s="157"/>
      <c r="H538" s="144" t="s">
        <v>3</v>
      </c>
      <c r="I538" s="144" t="s">
        <v>3</v>
      </c>
      <c r="J538" s="144" t="s">
        <v>3</v>
      </c>
      <c r="K538" s="135" t="s">
        <v>3</v>
      </c>
      <c r="L538" s="135" t="s">
        <v>3</v>
      </c>
      <c r="M538" s="134">
        <f>M539+M540+M541</f>
        <v>24255.9</v>
      </c>
      <c r="N538" s="134">
        <f>SUM(N539:N542)</f>
        <v>20112.96</v>
      </c>
      <c r="O538" s="134">
        <f>SUM(O539:O542)</f>
        <v>17657.11</v>
      </c>
      <c r="P538" s="134">
        <f>SUM(P539:P542)</f>
        <v>23317.119999999999</v>
      </c>
      <c r="Q538" s="134">
        <f>SUM(Q539:Q542)</f>
        <v>109676.90000000001</v>
      </c>
      <c r="R538" s="134">
        <f>SUM(R539:R542)</f>
        <v>131083.4</v>
      </c>
      <c r="S538" s="134">
        <f>SUM(S539:S543)</f>
        <v>146584.9</v>
      </c>
      <c r="T538" s="134">
        <f>SUM(T539:T544)</f>
        <v>160926.1</v>
      </c>
      <c r="U538" s="134">
        <f>SUM(U539:U544)</f>
        <v>171625</v>
      </c>
      <c r="V538" s="134">
        <f>SUM(V539:V544)</f>
        <v>163406.9</v>
      </c>
      <c r="W538" s="134">
        <f>SUM(W539:W544)</f>
        <v>123511.69</v>
      </c>
      <c r="X538" s="134">
        <f>SUM(X539:X544)</f>
        <v>162828.79</v>
      </c>
      <c r="Y538" s="134">
        <f t="shared" si="59"/>
        <v>1254986.77</v>
      </c>
      <c r="Z538" s="142"/>
    </row>
    <row r="539" spans="1:26" s="148" customFormat="1" ht="15" customHeight="1">
      <c r="A539" s="254"/>
      <c r="B539" s="243"/>
      <c r="C539" s="243"/>
      <c r="D539" s="157" t="s">
        <v>3</v>
      </c>
      <c r="E539" s="135" t="s">
        <v>3</v>
      </c>
      <c r="F539" s="135" t="s">
        <v>3</v>
      </c>
      <c r="G539" s="243" t="s">
        <v>34</v>
      </c>
      <c r="H539" s="144" t="s">
        <v>318</v>
      </c>
      <c r="I539" s="144" t="s">
        <v>73</v>
      </c>
      <c r="J539" s="144" t="s">
        <v>74</v>
      </c>
      <c r="K539" s="135" t="s">
        <v>3</v>
      </c>
      <c r="L539" s="135" t="s">
        <v>3</v>
      </c>
      <c r="M539" s="134">
        <f>700+3442.4</f>
        <v>4142.3999999999996</v>
      </c>
      <c r="N539" s="135" t="s">
        <v>3</v>
      </c>
      <c r="O539" s="135" t="s">
        <v>3</v>
      </c>
      <c r="P539" s="135" t="s">
        <v>3</v>
      </c>
      <c r="Q539" s="135" t="s">
        <v>3</v>
      </c>
      <c r="R539" s="135" t="s">
        <v>3</v>
      </c>
      <c r="S539" s="135" t="s">
        <v>3</v>
      </c>
      <c r="T539" s="135" t="s">
        <v>3</v>
      </c>
      <c r="U539" s="135"/>
      <c r="V539" s="135"/>
      <c r="W539" s="135"/>
      <c r="X539" s="135"/>
      <c r="Y539" s="134">
        <f t="shared" si="59"/>
        <v>4142.3999999999996</v>
      </c>
      <c r="Z539" s="142"/>
    </row>
    <row r="540" spans="1:26" s="148" customFormat="1" ht="15" customHeight="1">
      <c r="A540" s="254"/>
      <c r="B540" s="243"/>
      <c r="C540" s="243"/>
      <c r="D540" s="157"/>
      <c r="E540" s="135"/>
      <c r="F540" s="135"/>
      <c r="G540" s="243"/>
      <c r="H540" s="144" t="s">
        <v>318</v>
      </c>
      <c r="I540" s="144" t="s">
        <v>73</v>
      </c>
      <c r="J540" s="144" t="s">
        <v>169</v>
      </c>
      <c r="K540" s="135" t="s">
        <v>3</v>
      </c>
      <c r="L540" s="135" t="s">
        <v>3</v>
      </c>
      <c r="M540" s="134">
        <v>1040</v>
      </c>
      <c r="N540" s="135" t="s">
        <v>3</v>
      </c>
      <c r="O540" s="135" t="s">
        <v>3</v>
      </c>
      <c r="P540" s="135" t="s">
        <v>3</v>
      </c>
      <c r="Q540" s="135" t="s">
        <v>3</v>
      </c>
      <c r="R540" s="135" t="s">
        <v>3</v>
      </c>
      <c r="S540" s="135" t="s">
        <v>3</v>
      </c>
      <c r="T540" s="135" t="s">
        <v>3</v>
      </c>
      <c r="U540" s="135"/>
      <c r="V540" s="135"/>
      <c r="W540" s="135"/>
      <c r="X540" s="135"/>
      <c r="Y540" s="134">
        <f t="shared" si="59"/>
        <v>1040</v>
      </c>
      <c r="Z540" s="142"/>
    </row>
    <row r="541" spans="1:26" s="148" customFormat="1" ht="15" customHeight="1">
      <c r="A541" s="254"/>
      <c r="B541" s="243"/>
      <c r="C541" s="243"/>
      <c r="D541" s="157" t="s">
        <v>3</v>
      </c>
      <c r="E541" s="135" t="s">
        <v>3</v>
      </c>
      <c r="F541" s="135" t="s">
        <v>3</v>
      </c>
      <c r="G541" s="243"/>
      <c r="H541" s="144" t="s">
        <v>319</v>
      </c>
      <c r="I541" s="162" t="s">
        <v>177</v>
      </c>
      <c r="J541" s="144" t="s">
        <v>77</v>
      </c>
      <c r="K541" s="135" t="s">
        <v>3</v>
      </c>
      <c r="L541" s="135" t="s">
        <v>3</v>
      </c>
      <c r="M541" s="134">
        <v>19073.5</v>
      </c>
      <c r="N541" s="134">
        <v>20112.96</v>
      </c>
      <c r="O541" s="134">
        <v>17657.11</v>
      </c>
      <c r="P541" s="134">
        <v>23317.119999999999</v>
      </c>
      <c r="Q541" s="134">
        <v>109629.8</v>
      </c>
      <c r="R541" s="134">
        <v>131083.4</v>
      </c>
      <c r="S541" s="134">
        <v>143359.5</v>
      </c>
      <c r="T541" s="134">
        <v>144734.9</v>
      </c>
      <c r="U541" s="134">
        <v>148478.79999999999</v>
      </c>
      <c r="V541" s="134">
        <v>142298.79999999999</v>
      </c>
      <c r="W541" s="134">
        <v>108709.99</v>
      </c>
      <c r="X541" s="134">
        <v>142509.99</v>
      </c>
      <c r="Y541" s="134">
        <f t="shared" si="59"/>
        <v>1150965.8700000001</v>
      </c>
      <c r="Z541" s="142"/>
    </row>
    <row r="542" spans="1:26" s="148" customFormat="1" ht="15" customHeight="1">
      <c r="A542" s="141"/>
      <c r="B542" s="243"/>
      <c r="C542" s="243"/>
      <c r="D542" s="157"/>
      <c r="E542" s="135"/>
      <c r="F542" s="135"/>
      <c r="G542" s="243"/>
      <c r="H542" s="144" t="s">
        <v>319</v>
      </c>
      <c r="I542" s="162" t="s">
        <v>177</v>
      </c>
      <c r="J542" s="144" t="s">
        <v>74</v>
      </c>
      <c r="K542" s="135" t="s">
        <v>3</v>
      </c>
      <c r="L542" s="135" t="s">
        <v>3</v>
      </c>
      <c r="M542" s="135" t="s">
        <v>3</v>
      </c>
      <c r="N542" s="135" t="s">
        <v>3</v>
      </c>
      <c r="O542" s="135" t="s">
        <v>3</v>
      </c>
      <c r="P542" s="135" t="s">
        <v>3</v>
      </c>
      <c r="Q542" s="134">
        <v>47.1</v>
      </c>
      <c r="R542" s="134"/>
      <c r="S542" s="134">
        <v>170</v>
      </c>
      <c r="T542" s="134"/>
      <c r="U542" s="134">
        <v>3500</v>
      </c>
      <c r="V542" s="134">
        <v>3100</v>
      </c>
      <c r="W542" s="134">
        <v>1100</v>
      </c>
      <c r="X542" s="134">
        <v>3000</v>
      </c>
      <c r="Y542" s="134">
        <f t="shared" si="59"/>
        <v>10917.1</v>
      </c>
      <c r="Z542" s="142"/>
    </row>
    <row r="543" spans="1:26" s="148" customFormat="1" ht="27.6" customHeight="1">
      <c r="A543" s="141"/>
      <c r="B543" s="243"/>
      <c r="C543" s="243"/>
      <c r="D543" s="157"/>
      <c r="E543" s="135"/>
      <c r="F543" s="135"/>
      <c r="G543" s="243" t="s">
        <v>356</v>
      </c>
      <c r="H543" s="144" t="s">
        <v>319</v>
      </c>
      <c r="I543" s="162" t="s">
        <v>177</v>
      </c>
      <c r="J543" s="144" t="s">
        <v>77</v>
      </c>
      <c r="K543" s="135" t="s">
        <v>3</v>
      </c>
      <c r="L543" s="135" t="s">
        <v>3</v>
      </c>
      <c r="M543" s="135" t="s">
        <v>3</v>
      </c>
      <c r="N543" s="135" t="s">
        <v>3</v>
      </c>
      <c r="O543" s="135" t="s">
        <v>3</v>
      </c>
      <c r="P543" s="135" t="s">
        <v>3</v>
      </c>
      <c r="Q543" s="134" t="s">
        <v>3</v>
      </c>
      <c r="R543" s="134" t="s">
        <v>3</v>
      </c>
      <c r="S543" s="134">
        <v>3055.4</v>
      </c>
      <c r="T543" s="134">
        <v>7688.1</v>
      </c>
      <c r="U543" s="134">
        <v>7995.7</v>
      </c>
      <c r="V543" s="134">
        <v>7722.2</v>
      </c>
      <c r="W543" s="134">
        <v>5946.2</v>
      </c>
      <c r="X543" s="134">
        <v>7428.7</v>
      </c>
      <c r="Y543" s="134">
        <f t="shared" si="59"/>
        <v>39836.300000000003</v>
      </c>
      <c r="Z543" s="142"/>
    </row>
    <row r="544" spans="1:26" s="148" customFormat="1" ht="42.75" customHeight="1">
      <c r="A544" s="141"/>
      <c r="B544" s="243"/>
      <c r="C544" s="157"/>
      <c r="D544" s="157"/>
      <c r="E544" s="135"/>
      <c r="F544" s="135"/>
      <c r="G544" s="243"/>
      <c r="H544" s="144" t="s">
        <v>319</v>
      </c>
      <c r="I544" s="162" t="s">
        <v>362</v>
      </c>
      <c r="J544" s="144" t="s">
        <v>77</v>
      </c>
      <c r="K544" s="135" t="s">
        <v>3</v>
      </c>
      <c r="L544" s="135" t="s">
        <v>3</v>
      </c>
      <c r="M544" s="135" t="s">
        <v>3</v>
      </c>
      <c r="N544" s="135" t="s">
        <v>3</v>
      </c>
      <c r="O544" s="135" t="s">
        <v>3</v>
      </c>
      <c r="P544" s="135" t="s">
        <v>3</v>
      </c>
      <c r="Q544" s="134" t="s">
        <v>3</v>
      </c>
      <c r="R544" s="134" t="s">
        <v>3</v>
      </c>
      <c r="S544" s="134" t="s">
        <v>3</v>
      </c>
      <c r="T544" s="134">
        <v>8503.1</v>
      </c>
      <c r="U544" s="134">
        <v>11650.5</v>
      </c>
      <c r="V544" s="134">
        <v>10285.9</v>
      </c>
      <c r="W544" s="134">
        <v>7755.5</v>
      </c>
      <c r="X544" s="134">
        <v>9890.1</v>
      </c>
      <c r="Y544" s="134">
        <f t="shared" si="59"/>
        <v>48085.1</v>
      </c>
      <c r="Z544" s="142"/>
    </row>
    <row r="545" spans="1:26" s="148" customFormat="1" ht="15" customHeight="1">
      <c r="A545" s="155"/>
      <c r="B545" s="156" t="s">
        <v>28</v>
      </c>
      <c r="C545" s="157"/>
      <c r="D545" s="157"/>
      <c r="E545" s="135"/>
      <c r="F545" s="135"/>
      <c r="G545" s="157"/>
      <c r="H545" s="144"/>
      <c r="I545" s="144"/>
      <c r="J545" s="144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4">
        <f t="shared" si="59"/>
        <v>0</v>
      </c>
      <c r="Z545" s="143"/>
    </row>
    <row r="546" spans="1:26" s="148" customFormat="1" ht="15" customHeight="1">
      <c r="A546" s="155"/>
      <c r="B546" s="161" t="s">
        <v>8</v>
      </c>
      <c r="C546" s="157" t="s">
        <v>6</v>
      </c>
      <c r="D546" s="157"/>
      <c r="E546" s="135" t="s">
        <v>3</v>
      </c>
      <c r="F546" s="135" t="s">
        <v>3</v>
      </c>
      <c r="G546" s="157"/>
      <c r="H546" s="144"/>
      <c r="I546" s="144"/>
      <c r="J546" s="144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4">
        <f t="shared" si="59"/>
        <v>0</v>
      </c>
      <c r="Z546" s="143"/>
    </row>
    <row r="547" spans="1:26" s="148" customFormat="1" ht="15" customHeight="1">
      <c r="A547" s="155"/>
      <c r="B547" s="161" t="s">
        <v>9</v>
      </c>
      <c r="C547" s="157" t="s">
        <v>6</v>
      </c>
      <c r="D547" s="157"/>
      <c r="E547" s="135" t="s">
        <v>3</v>
      </c>
      <c r="F547" s="135" t="s">
        <v>3</v>
      </c>
      <c r="G547" s="157"/>
      <c r="H547" s="144"/>
      <c r="I547" s="144"/>
      <c r="J547" s="144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4">
        <f t="shared" si="59"/>
        <v>0</v>
      </c>
      <c r="Z547" s="143"/>
    </row>
    <row r="548" spans="1:26" s="148" customFormat="1" ht="15" customHeight="1">
      <c r="A548" s="155"/>
      <c r="B548" s="161" t="s">
        <v>10</v>
      </c>
      <c r="C548" s="157" t="s">
        <v>6</v>
      </c>
      <c r="D548" s="157"/>
      <c r="E548" s="135" t="s">
        <v>3</v>
      </c>
      <c r="F548" s="135" t="s">
        <v>3</v>
      </c>
      <c r="G548" s="157"/>
      <c r="H548" s="144"/>
      <c r="I548" s="144"/>
      <c r="J548" s="144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4">
        <f t="shared" si="59"/>
        <v>0</v>
      </c>
      <c r="Z548" s="143"/>
    </row>
    <row r="549" spans="1:26" s="148" customFormat="1" ht="108" customHeight="1">
      <c r="A549" s="155"/>
      <c r="B549" s="161" t="s">
        <v>245</v>
      </c>
      <c r="C549" s="157" t="s">
        <v>53</v>
      </c>
      <c r="D549" s="157" t="s">
        <v>3</v>
      </c>
      <c r="E549" s="157" t="s">
        <v>39</v>
      </c>
      <c r="F549" s="135" t="s">
        <v>428</v>
      </c>
      <c r="G549" s="157"/>
      <c r="H549" s="144" t="s">
        <v>3</v>
      </c>
      <c r="I549" s="144" t="s">
        <v>3</v>
      </c>
      <c r="J549" s="144" t="s">
        <v>3</v>
      </c>
      <c r="K549" s="144" t="s">
        <v>198</v>
      </c>
      <c r="L549" s="144" t="s">
        <v>198</v>
      </c>
      <c r="M549" s="144" t="s">
        <v>198</v>
      </c>
      <c r="N549" s="144" t="s">
        <v>198</v>
      </c>
      <c r="O549" s="144" t="s">
        <v>198</v>
      </c>
      <c r="P549" s="144" t="s">
        <v>198</v>
      </c>
      <c r="Q549" s="163">
        <v>25</v>
      </c>
      <c r="R549" s="163">
        <v>25</v>
      </c>
      <c r="S549" s="163">
        <v>25</v>
      </c>
      <c r="T549" s="163">
        <v>25</v>
      </c>
      <c r="U549" s="163">
        <v>26</v>
      </c>
      <c r="V549" s="163">
        <v>26</v>
      </c>
      <c r="W549" s="163">
        <v>27</v>
      </c>
      <c r="X549" s="163">
        <v>27</v>
      </c>
      <c r="Y549" s="144" t="s">
        <v>3</v>
      </c>
      <c r="Z549" s="143"/>
    </row>
    <row r="550" spans="1:26" s="148" customFormat="1" ht="62.25" customHeight="1">
      <c r="A550" s="155" t="s">
        <v>187</v>
      </c>
      <c r="B550" s="161" t="s">
        <v>188</v>
      </c>
      <c r="C550" s="157"/>
      <c r="D550" s="157">
        <v>0.33</v>
      </c>
      <c r="E550" s="135"/>
      <c r="F550" s="135" t="s">
        <v>428</v>
      </c>
      <c r="G550" s="157"/>
      <c r="H550" s="144"/>
      <c r="I550" s="144"/>
      <c r="J550" s="144"/>
      <c r="K550" s="135"/>
      <c r="L550" s="135"/>
      <c r="M550" s="135"/>
      <c r="N550" s="135"/>
      <c r="O550" s="135"/>
      <c r="P550" s="135"/>
      <c r="Q550" s="135"/>
      <c r="R550" s="134"/>
      <c r="S550" s="134"/>
      <c r="T550" s="134"/>
      <c r="U550" s="135"/>
      <c r="V550" s="135"/>
      <c r="W550" s="135"/>
      <c r="X550" s="135"/>
      <c r="Y550" s="134"/>
      <c r="Z550" s="143"/>
    </row>
    <row r="551" spans="1:26" s="148" customFormat="1" ht="15" customHeight="1">
      <c r="A551" s="254"/>
      <c r="B551" s="244" t="s">
        <v>216</v>
      </c>
      <c r="C551" s="243" t="s">
        <v>6</v>
      </c>
      <c r="D551" s="157" t="s">
        <v>3</v>
      </c>
      <c r="E551" s="135" t="s">
        <v>3</v>
      </c>
      <c r="F551" s="135" t="s">
        <v>3</v>
      </c>
      <c r="G551" s="243" t="s">
        <v>34</v>
      </c>
      <c r="H551" s="144" t="s">
        <v>3</v>
      </c>
      <c r="I551" s="144" t="s">
        <v>3</v>
      </c>
      <c r="J551" s="144" t="s">
        <v>3</v>
      </c>
      <c r="K551" s="135">
        <v>0</v>
      </c>
      <c r="L551" s="135">
        <v>0</v>
      </c>
      <c r="M551" s="134">
        <v>0</v>
      </c>
      <c r="N551" s="134">
        <v>0</v>
      </c>
      <c r="O551" s="134">
        <v>0</v>
      </c>
      <c r="P551" s="134">
        <f>SUM(P552:P555)</f>
        <v>47216.943999999996</v>
      </c>
      <c r="Q551" s="134">
        <f>SUM(Q552:Q559)</f>
        <v>19982.900000000001</v>
      </c>
      <c r="R551" s="134">
        <f t="shared" ref="R551:X551" si="61">SUM(R552:R563)</f>
        <v>69717.27</v>
      </c>
      <c r="S551" s="134">
        <f t="shared" si="61"/>
        <v>68800.399999999994</v>
      </c>
      <c r="T551" s="134">
        <f t="shared" si="61"/>
        <v>66646.5</v>
      </c>
      <c r="U551" s="134">
        <f t="shared" si="61"/>
        <v>66419</v>
      </c>
      <c r="V551" s="134">
        <f t="shared" si="61"/>
        <v>65993.2</v>
      </c>
      <c r="W551" s="134">
        <f t="shared" si="61"/>
        <v>53169.8</v>
      </c>
      <c r="X551" s="134">
        <f t="shared" si="61"/>
        <v>59316</v>
      </c>
      <c r="Y551" s="134">
        <f t="shared" si="59"/>
        <v>517262.01399999997</v>
      </c>
      <c r="Z551" s="142"/>
    </row>
    <row r="552" spans="1:26" s="148" customFormat="1" ht="15" customHeight="1">
      <c r="A552" s="254"/>
      <c r="B552" s="244"/>
      <c r="C552" s="243"/>
      <c r="D552" s="157" t="s">
        <v>3</v>
      </c>
      <c r="E552" s="135" t="s">
        <v>3</v>
      </c>
      <c r="F552" s="135" t="s">
        <v>3</v>
      </c>
      <c r="G552" s="243"/>
      <c r="H552" s="144" t="s">
        <v>325</v>
      </c>
      <c r="I552" s="162" t="s">
        <v>225</v>
      </c>
      <c r="J552" s="144" t="s">
        <v>214</v>
      </c>
      <c r="K552" s="135" t="s">
        <v>3</v>
      </c>
      <c r="L552" s="135" t="s">
        <v>3</v>
      </c>
      <c r="M552" s="135" t="s">
        <v>3</v>
      </c>
      <c r="N552" s="135" t="s">
        <v>3</v>
      </c>
      <c r="O552" s="135" t="s">
        <v>3</v>
      </c>
      <c r="P552" s="134">
        <v>40019</v>
      </c>
      <c r="Q552" s="134" t="s">
        <v>3</v>
      </c>
      <c r="R552" s="134" t="s">
        <v>3</v>
      </c>
      <c r="S552" s="134" t="s">
        <v>3</v>
      </c>
      <c r="T552" s="134" t="s">
        <v>3</v>
      </c>
      <c r="U552" s="134" t="s">
        <v>3</v>
      </c>
      <c r="V552" s="134" t="s">
        <v>3</v>
      </c>
      <c r="W552" s="134" t="s">
        <v>3</v>
      </c>
      <c r="X552" s="134" t="s">
        <v>3</v>
      </c>
      <c r="Y552" s="134">
        <f t="shared" si="59"/>
        <v>40019</v>
      </c>
      <c r="Z552" s="142"/>
    </row>
    <row r="553" spans="1:26" s="148" customFormat="1" ht="15" customHeight="1">
      <c r="A553" s="254"/>
      <c r="B553" s="244"/>
      <c r="C553" s="157"/>
      <c r="D553" s="157"/>
      <c r="E553" s="135"/>
      <c r="F553" s="135"/>
      <c r="G553" s="243"/>
      <c r="H553" s="144" t="s">
        <v>325</v>
      </c>
      <c r="I553" s="162" t="s">
        <v>225</v>
      </c>
      <c r="J553" s="144" t="s">
        <v>92</v>
      </c>
      <c r="K553" s="135" t="s">
        <v>3</v>
      </c>
      <c r="L553" s="135" t="s">
        <v>3</v>
      </c>
      <c r="M553" s="135" t="s">
        <v>3</v>
      </c>
      <c r="N553" s="135" t="s">
        <v>3</v>
      </c>
      <c r="O553" s="135" t="s">
        <v>3</v>
      </c>
      <c r="P553" s="134">
        <v>6120.3440000000001</v>
      </c>
      <c r="Q553" s="134" t="s">
        <v>3</v>
      </c>
      <c r="R553" s="134" t="s">
        <v>3</v>
      </c>
      <c r="S553" s="134" t="s">
        <v>3</v>
      </c>
      <c r="T553" s="134" t="s">
        <v>3</v>
      </c>
      <c r="U553" s="134" t="s">
        <v>3</v>
      </c>
      <c r="V553" s="134" t="s">
        <v>3</v>
      </c>
      <c r="W553" s="134" t="s">
        <v>3</v>
      </c>
      <c r="X553" s="134" t="s">
        <v>3</v>
      </c>
      <c r="Y553" s="134">
        <f t="shared" si="59"/>
        <v>6120.3440000000001</v>
      </c>
      <c r="Z553" s="142"/>
    </row>
    <row r="554" spans="1:26" s="148" customFormat="1" ht="15" customHeight="1">
      <c r="A554" s="254"/>
      <c r="B554" s="244"/>
      <c r="C554" s="157"/>
      <c r="D554" s="157"/>
      <c r="E554" s="135"/>
      <c r="F554" s="135"/>
      <c r="G554" s="243"/>
      <c r="H554" s="144" t="s">
        <v>325</v>
      </c>
      <c r="I554" s="162" t="s">
        <v>225</v>
      </c>
      <c r="J554" s="144" t="s">
        <v>232</v>
      </c>
      <c r="K554" s="135" t="s">
        <v>3</v>
      </c>
      <c r="L554" s="135" t="s">
        <v>3</v>
      </c>
      <c r="M554" s="135" t="s">
        <v>3</v>
      </c>
      <c r="N554" s="135" t="s">
        <v>3</v>
      </c>
      <c r="O554" s="135" t="s">
        <v>3</v>
      </c>
      <c r="P554" s="135">
        <v>14.1</v>
      </c>
      <c r="Q554" s="134" t="s">
        <v>3</v>
      </c>
      <c r="R554" s="134" t="s">
        <v>3</v>
      </c>
      <c r="S554" s="134" t="s">
        <v>3</v>
      </c>
      <c r="T554" s="134" t="s">
        <v>3</v>
      </c>
      <c r="U554" s="134" t="s">
        <v>3</v>
      </c>
      <c r="V554" s="134" t="s">
        <v>3</v>
      </c>
      <c r="W554" s="134" t="s">
        <v>3</v>
      </c>
      <c r="X554" s="134" t="s">
        <v>3</v>
      </c>
      <c r="Y554" s="134">
        <f t="shared" si="59"/>
        <v>14.1</v>
      </c>
      <c r="Z554" s="142"/>
    </row>
    <row r="555" spans="1:26" s="148" customFormat="1" ht="15" customHeight="1">
      <c r="A555" s="254"/>
      <c r="B555" s="244"/>
      <c r="C555" s="157"/>
      <c r="D555" s="157" t="s">
        <v>3</v>
      </c>
      <c r="E555" s="135" t="s">
        <v>3</v>
      </c>
      <c r="F555" s="135" t="s">
        <v>3</v>
      </c>
      <c r="G555" s="243"/>
      <c r="H555" s="144" t="s">
        <v>325</v>
      </c>
      <c r="I555" s="162" t="s">
        <v>225</v>
      </c>
      <c r="J555" s="144" t="s">
        <v>153</v>
      </c>
      <c r="K555" s="135" t="s">
        <v>3</v>
      </c>
      <c r="L555" s="135" t="s">
        <v>3</v>
      </c>
      <c r="M555" s="135" t="s">
        <v>3</v>
      </c>
      <c r="N555" s="135" t="s">
        <v>3</v>
      </c>
      <c r="O555" s="135" t="s">
        <v>3</v>
      </c>
      <c r="P555" s="134">
        <v>1063.5</v>
      </c>
      <c r="Q555" s="134" t="s">
        <v>3</v>
      </c>
      <c r="R555" s="134" t="s">
        <v>3</v>
      </c>
      <c r="S555" s="134" t="s">
        <v>3</v>
      </c>
      <c r="T555" s="134" t="s">
        <v>3</v>
      </c>
      <c r="U555" s="134" t="s">
        <v>3</v>
      </c>
      <c r="V555" s="134" t="s">
        <v>3</v>
      </c>
      <c r="W555" s="134" t="s">
        <v>3</v>
      </c>
      <c r="X555" s="134" t="s">
        <v>3</v>
      </c>
      <c r="Y555" s="134">
        <f t="shared" si="59"/>
        <v>1063.5</v>
      </c>
      <c r="Z555" s="142"/>
    </row>
    <row r="556" spans="1:26" s="148" customFormat="1" ht="15" customHeight="1">
      <c r="A556" s="141"/>
      <c r="B556" s="179"/>
      <c r="C556" s="157"/>
      <c r="D556" s="157"/>
      <c r="E556" s="135"/>
      <c r="F556" s="135"/>
      <c r="G556" s="243"/>
      <c r="H556" s="144" t="s">
        <v>318</v>
      </c>
      <c r="I556" s="162" t="s">
        <v>225</v>
      </c>
      <c r="J556" s="144" t="s">
        <v>214</v>
      </c>
      <c r="K556" s="135" t="s">
        <v>3</v>
      </c>
      <c r="L556" s="135" t="s">
        <v>3</v>
      </c>
      <c r="M556" s="135" t="s">
        <v>3</v>
      </c>
      <c r="N556" s="135" t="s">
        <v>3</v>
      </c>
      <c r="O556" s="135" t="s">
        <v>3</v>
      </c>
      <c r="P556" s="135" t="s">
        <v>3</v>
      </c>
      <c r="Q556" s="134">
        <v>17992.2</v>
      </c>
      <c r="R556" s="134" t="s">
        <v>3</v>
      </c>
      <c r="S556" s="134" t="s">
        <v>3</v>
      </c>
      <c r="T556" s="134" t="s">
        <v>3</v>
      </c>
      <c r="U556" s="134" t="s">
        <v>3</v>
      </c>
      <c r="V556" s="134" t="s">
        <v>3</v>
      </c>
      <c r="W556" s="134" t="s">
        <v>3</v>
      </c>
      <c r="X556" s="134" t="s">
        <v>3</v>
      </c>
      <c r="Y556" s="134">
        <f t="shared" si="59"/>
        <v>17992.2</v>
      </c>
      <c r="Z556" s="142"/>
    </row>
    <row r="557" spans="1:26" s="148" customFormat="1" ht="15" customHeight="1">
      <c r="A557" s="141"/>
      <c r="B557" s="179"/>
      <c r="C557" s="157"/>
      <c r="D557" s="157"/>
      <c r="E557" s="135"/>
      <c r="F557" s="135"/>
      <c r="G557" s="243"/>
      <c r="H557" s="144" t="s">
        <v>318</v>
      </c>
      <c r="I557" s="162" t="s">
        <v>225</v>
      </c>
      <c r="J557" s="144" t="s">
        <v>92</v>
      </c>
      <c r="K557" s="135" t="s">
        <v>3</v>
      </c>
      <c r="L557" s="135" t="s">
        <v>3</v>
      </c>
      <c r="M557" s="135" t="s">
        <v>3</v>
      </c>
      <c r="N557" s="135" t="s">
        <v>3</v>
      </c>
      <c r="O557" s="135" t="s">
        <v>3</v>
      </c>
      <c r="P557" s="135" t="s">
        <v>3</v>
      </c>
      <c r="Q557" s="134">
        <v>1810.7</v>
      </c>
      <c r="R557" s="134" t="s">
        <v>3</v>
      </c>
      <c r="S557" s="134" t="s">
        <v>3</v>
      </c>
      <c r="T557" s="134" t="s">
        <v>3</v>
      </c>
      <c r="U557" s="134" t="s">
        <v>3</v>
      </c>
      <c r="V557" s="134" t="s">
        <v>3</v>
      </c>
      <c r="W557" s="134" t="s">
        <v>3</v>
      </c>
      <c r="X557" s="134" t="s">
        <v>3</v>
      </c>
      <c r="Y557" s="134">
        <f t="shared" si="59"/>
        <v>1810.7</v>
      </c>
      <c r="Z557" s="142"/>
    </row>
    <row r="558" spans="1:26" s="148" customFormat="1" ht="15" customHeight="1">
      <c r="A558" s="141"/>
      <c r="B558" s="179"/>
      <c r="C558" s="157"/>
      <c r="D558" s="157"/>
      <c r="E558" s="135"/>
      <c r="F558" s="135"/>
      <c r="G558" s="243"/>
      <c r="H558" s="144" t="s">
        <v>318</v>
      </c>
      <c r="I558" s="162" t="s">
        <v>225</v>
      </c>
      <c r="J558" s="144" t="s">
        <v>232</v>
      </c>
      <c r="K558" s="135" t="s">
        <v>3</v>
      </c>
      <c r="L558" s="135" t="s">
        <v>3</v>
      </c>
      <c r="M558" s="135" t="s">
        <v>3</v>
      </c>
      <c r="N558" s="135" t="s">
        <v>3</v>
      </c>
      <c r="O558" s="135" t="s">
        <v>3</v>
      </c>
      <c r="P558" s="135" t="s">
        <v>3</v>
      </c>
      <c r="Q558" s="134"/>
      <c r="R558" s="134" t="s">
        <v>3</v>
      </c>
      <c r="S558" s="134" t="s">
        <v>3</v>
      </c>
      <c r="T558" s="134" t="s">
        <v>3</v>
      </c>
      <c r="U558" s="134" t="s">
        <v>3</v>
      </c>
      <c r="V558" s="134" t="s">
        <v>3</v>
      </c>
      <c r="W558" s="134" t="s">
        <v>3</v>
      </c>
      <c r="X558" s="134" t="s">
        <v>3</v>
      </c>
      <c r="Y558" s="134">
        <f t="shared" si="59"/>
        <v>0</v>
      </c>
      <c r="Z558" s="142"/>
    </row>
    <row r="559" spans="1:26" s="148" customFormat="1" ht="15" customHeight="1">
      <c r="A559" s="141"/>
      <c r="B559" s="179"/>
      <c r="C559" s="157"/>
      <c r="D559" s="157"/>
      <c r="E559" s="135"/>
      <c r="F559" s="135"/>
      <c r="G559" s="243"/>
      <c r="H559" s="144" t="s">
        <v>318</v>
      </c>
      <c r="I559" s="162" t="s">
        <v>225</v>
      </c>
      <c r="J559" s="144" t="s">
        <v>153</v>
      </c>
      <c r="K559" s="135" t="s">
        <v>3</v>
      </c>
      <c r="L559" s="135" t="s">
        <v>3</v>
      </c>
      <c r="M559" s="135" t="s">
        <v>3</v>
      </c>
      <c r="N559" s="135" t="s">
        <v>3</v>
      </c>
      <c r="O559" s="135" t="s">
        <v>3</v>
      </c>
      <c r="P559" s="135" t="s">
        <v>3</v>
      </c>
      <c r="Q559" s="134">
        <v>180</v>
      </c>
      <c r="R559" s="134" t="s">
        <v>3</v>
      </c>
      <c r="S559" s="134" t="s">
        <v>3</v>
      </c>
      <c r="T559" s="134" t="s">
        <v>3</v>
      </c>
      <c r="U559" s="134" t="s">
        <v>3</v>
      </c>
      <c r="V559" s="134" t="s">
        <v>3</v>
      </c>
      <c r="W559" s="134" t="s">
        <v>3</v>
      </c>
      <c r="X559" s="134" t="s">
        <v>3</v>
      </c>
      <c r="Y559" s="134">
        <f t="shared" si="59"/>
        <v>180</v>
      </c>
      <c r="Z559" s="142"/>
    </row>
    <row r="560" spans="1:26" s="148" customFormat="1" ht="15" customHeight="1">
      <c r="A560" s="141"/>
      <c r="B560" s="179"/>
      <c r="C560" s="157"/>
      <c r="D560" s="157"/>
      <c r="E560" s="135"/>
      <c r="F560" s="135"/>
      <c r="G560" s="243"/>
      <c r="H560" s="144" t="s">
        <v>318</v>
      </c>
      <c r="I560" s="162" t="s">
        <v>277</v>
      </c>
      <c r="J560" s="144" t="s">
        <v>214</v>
      </c>
      <c r="K560" s="135" t="s">
        <v>3</v>
      </c>
      <c r="L560" s="135" t="s">
        <v>3</v>
      </c>
      <c r="M560" s="135" t="s">
        <v>3</v>
      </c>
      <c r="N560" s="135" t="s">
        <v>3</v>
      </c>
      <c r="O560" s="135" t="s">
        <v>3</v>
      </c>
      <c r="P560" s="135" t="s">
        <v>3</v>
      </c>
      <c r="Q560" s="135" t="s">
        <v>3</v>
      </c>
      <c r="R560" s="134">
        <f>44153.3+72.7+13630.9</f>
        <v>57856.9</v>
      </c>
      <c r="S560" s="134">
        <v>61405.9</v>
      </c>
      <c r="T560" s="134">
        <v>58759.3</v>
      </c>
      <c r="U560" s="134">
        <v>58572.4</v>
      </c>
      <c r="V560" s="134">
        <v>57119.6</v>
      </c>
      <c r="W560" s="134">
        <v>46268</v>
      </c>
      <c r="X560" s="134">
        <v>49518.6</v>
      </c>
      <c r="Y560" s="134">
        <f t="shared" si="59"/>
        <v>389500.69999999995</v>
      </c>
      <c r="Z560" s="142"/>
    </row>
    <row r="561" spans="1:26" s="148" customFormat="1" ht="15" customHeight="1">
      <c r="A561" s="141"/>
      <c r="B561" s="179"/>
      <c r="C561" s="157"/>
      <c r="D561" s="157"/>
      <c r="E561" s="135"/>
      <c r="F561" s="135"/>
      <c r="G561" s="243"/>
      <c r="H561" s="144" t="s">
        <v>318</v>
      </c>
      <c r="I561" s="162" t="s">
        <v>277</v>
      </c>
      <c r="J561" s="144" t="s">
        <v>92</v>
      </c>
      <c r="K561" s="135" t="s">
        <v>3</v>
      </c>
      <c r="L561" s="135" t="s">
        <v>3</v>
      </c>
      <c r="M561" s="135" t="s">
        <v>3</v>
      </c>
      <c r="N561" s="135" t="s">
        <v>3</v>
      </c>
      <c r="O561" s="135" t="s">
        <v>3</v>
      </c>
      <c r="P561" s="135" t="s">
        <v>3</v>
      </c>
      <c r="Q561" s="135" t="s">
        <v>3</v>
      </c>
      <c r="R561" s="134">
        <f>941.6+10185.57</f>
        <v>11127.17</v>
      </c>
      <c r="S561" s="134">
        <v>6672</v>
      </c>
      <c r="T561" s="134">
        <v>7147.2</v>
      </c>
      <c r="U561" s="134">
        <v>6954.5</v>
      </c>
      <c r="V561" s="134">
        <v>7989.6</v>
      </c>
      <c r="W561" s="134">
        <v>6186</v>
      </c>
      <c r="X561" s="134">
        <v>8894.4</v>
      </c>
      <c r="Y561" s="134">
        <f t="shared" si="59"/>
        <v>54970.87</v>
      </c>
      <c r="Z561" s="142"/>
    </row>
    <row r="562" spans="1:26" s="148" customFormat="1" ht="15" customHeight="1">
      <c r="A562" s="141"/>
      <c r="B562" s="179"/>
      <c r="C562" s="157"/>
      <c r="D562" s="157"/>
      <c r="E562" s="135"/>
      <c r="F562" s="135"/>
      <c r="G562" s="243"/>
      <c r="H562" s="144" t="s">
        <v>318</v>
      </c>
      <c r="I562" s="162" t="s">
        <v>277</v>
      </c>
      <c r="J562" s="144" t="s">
        <v>232</v>
      </c>
      <c r="K562" s="135" t="s">
        <v>3</v>
      </c>
      <c r="L562" s="135" t="s">
        <v>3</v>
      </c>
      <c r="M562" s="135" t="s">
        <v>3</v>
      </c>
      <c r="N562" s="135" t="s">
        <v>3</v>
      </c>
      <c r="O562" s="135" t="s">
        <v>3</v>
      </c>
      <c r="P562" s="135" t="s">
        <v>3</v>
      </c>
      <c r="Q562" s="135" t="s">
        <v>3</v>
      </c>
      <c r="R562" s="134">
        <v>0</v>
      </c>
      <c r="S562" s="134">
        <v>0</v>
      </c>
      <c r="T562" s="134">
        <v>0</v>
      </c>
      <c r="U562" s="134">
        <v>0</v>
      </c>
      <c r="V562" s="134">
        <v>0</v>
      </c>
      <c r="W562" s="134">
        <v>0</v>
      </c>
      <c r="X562" s="134">
        <v>0</v>
      </c>
      <c r="Y562" s="134">
        <f t="shared" si="59"/>
        <v>0</v>
      </c>
      <c r="Z562" s="142"/>
    </row>
    <row r="563" spans="1:26" s="148" customFormat="1" ht="15" customHeight="1">
      <c r="A563" s="141"/>
      <c r="B563" s="179"/>
      <c r="C563" s="157"/>
      <c r="D563" s="157"/>
      <c r="E563" s="135"/>
      <c r="F563" s="135"/>
      <c r="G563" s="243"/>
      <c r="H563" s="144" t="s">
        <v>318</v>
      </c>
      <c r="I563" s="162" t="s">
        <v>277</v>
      </c>
      <c r="J563" s="144" t="s">
        <v>153</v>
      </c>
      <c r="K563" s="135" t="s">
        <v>3</v>
      </c>
      <c r="L563" s="135" t="s">
        <v>3</v>
      </c>
      <c r="M563" s="135" t="s">
        <v>3</v>
      </c>
      <c r="N563" s="135" t="s">
        <v>3</v>
      </c>
      <c r="O563" s="135" t="s">
        <v>3</v>
      </c>
      <c r="P563" s="135" t="s">
        <v>3</v>
      </c>
      <c r="Q563" s="135" t="s">
        <v>3</v>
      </c>
      <c r="R563" s="134">
        <v>733.2</v>
      </c>
      <c r="S563" s="134">
        <v>722.5</v>
      </c>
      <c r="T563" s="134">
        <v>740</v>
      </c>
      <c r="U563" s="134">
        <v>892.1</v>
      </c>
      <c r="V563" s="134">
        <v>884</v>
      </c>
      <c r="W563" s="134">
        <v>715.8</v>
      </c>
      <c r="X563" s="134">
        <v>903</v>
      </c>
      <c r="Y563" s="134">
        <f t="shared" si="59"/>
        <v>5590.5999999999995</v>
      </c>
      <c r="Z563" s="142"/>
    </row>
    <row r="564" spans="1:26" s="148" customFormat="1" ht="21" customHeight="1">
      <c r="A564" s="155"/>
      <c r="B564" s="156" t="s">
        <v>28</v>
      </c>
      <c r="C564" s="157"/>
      <c r="D564" s="157"/>
      <c r="E564" s="135"/>
      <c r="F564" s="135"/>
      <c r="G564" s="157"/>
      <c r="H564" s="144"/>
      <c r="I564" s="144"/>
      <c r="J564" s="144"/>
      <c r="K564" s="135"/>
      <c r="L564" s="135"/>
      <c r="M564" s="135"/>
      <c r="N564" s="135"/>
      <c r="O564" s="135"/>
      <c r="P564" s="135"/>
      <c r="Q564" s="136"/>
      <c r="R564" s="136"/>
      <c r="S564" s="136"/>
      <c r="T564" s="136"/>
      <c r="U564" s="136"/>
      <c r="V564" s="136"/>
      <c r="W564" s="136"/>
      <c r="X564" s="136"/>
      <c r="Y564" s="134">
        <f t="shared" si="59"/>
        <v>0</v>
      </c>
      <c r="Z564" s="142"/>
    </row>
    <row r="565" spans="1:26" s="148" customFormat="1" ht="15" customHeight="1">
      <c r="A565" s="155"/>
      <c r="B565" s="161" t="s">
        <v>8</v>
      </c>
      <c r="C565" s="157" t="s">
        <v>6</v>
      </c>
      <c r="D565" s="157"/>
      <c r="E565" s="135" t="s">
        <v>3</v>
      </c>
      <c r="F565" s="135" t="s">
        <v>3</v>
      </c>
      <c r="G565" s="157"/>
      <c r="H565" s="135" t="s">
        <v>3</v>
      </c>
      <c r="I565" s="135" t="s">
        <v>3</v>
      </c>
      <c r="J565" s="135" t="s">
        <v>3</v>
      </c>
      <c r="K565" s="135" t="s">
        <v>3</v>
      </c>
      <c r="L565" s="135" t="s">
        <v>3</v>
      </c>
      <c r="M565" s="135" t="s">
        <v>3</v>
      </c>
      <c r="N565" s="135" t="s">
        <v>3</v>
      </c>
      <c r="O565" s="135" t="s">
        <v>3</v>
      </c>
      <c r="P565" s="135" t="s">
        <v>3</v>
      </c>
      <c r="Q565" s="135" t="s">
        <v>3</v>
      </c>
      <c r="R565" s="135" t="s">
        <v>3</v>
      </c>
      <c r="S565" s="135" t="s">
        <v>3</v>
      </c>
      <c r="T565" s="135" t="s">
        <v>3</v>
      </c>
      <c r="U565" s="135" t="s">
        <v>3</v>
      </c>
      <c r="V565" s="135" t="s">
        <v>3</v>
      </c>
      <c r="W565" s="135" t="s">
        <v>3</v>
      </c>
      <c r="X565" s="135" t="s">
        <v>3</v>
      </c>
      <c r="Y565" s="134">
        <f t="shared" si="59"/>
        <v>0</v>
      </c>
      <c r="Z565" s="143"/>
    </row>
    <row r="566" spans="1:26" s="148" customFormat="1" ht="15" customHeight="1">
      <c r="A566" s="155"/>
      <c r="B566" s="161" t="s">
        <v>9</v>
      </c>
      <c r="C566" s="157" t="s">
        <v>6</v>
      </c>
      <c r="D566" s="157"/>
      <c r="E566" s="135" t="s">
        <v>3</v>
      </c>
      <c r="F566" s="135" t="s">
        <v>3</v>
      </c>
      <c r="G566" s="157"/>
      <c r="H566" s="135" t="s">
        <v>3</v>
      </c>
      <c r="I566" s="135" t="s">
        <v>3</v>
      </c>
      <c r="J566" s="135" t="s">
        <v>3</v>
      </c>
      <c r="K566" s="135" t="s">
        <v>3</v>
      </c>
      <c r="L566" s="135" t="s">
        <v>3</v>
      </c>
      <c r="M566" s="135" t="s">
        <v>3</v>
      </c>
      <c r="N566" s="135" t="s">
        <v>3</v>
      </c>
      <c r="O566" s="135" t="s">
        <v>3</v>
      </c>
      <c r="P566" s="135" t="s">
        <v>3</v>
      </c>
      <c r="Q566" s="135" t="s">
        <v>3</v>
      </c>
      <c r="R566" s="135" t="s">
        <v>3</v>
      </c>
      <c r="S566" s="135" t="s">
        <v>3</v>
      </c>
      <c r="T566" s="135" t="s">
        <v>3</v>
      </c>
      <c r="U566" s="135" t="s">
        <v>3</v>
      </c>
      <c r="V566" s="135" t="s">
        <v>3</v>
      </c>
      <c r="W566" s="135" t="s">
        <v>3</v>
      </c>
      <c r="X566" s="135" t="s">
        <v>3</v>
      </c>
      <c r="Y566" s="134">
        <f t="shared" si="59"/>
        <v>0</v>
      </c>
      <c r="Z566" s="143"/>
    </row>
    <row r="567" spans="1:26" s="148" customFormat="1" ht="15" customHeight="1">
      <c r="A567" s="155"/>
      <c r="B567" s="161" t="s">
        <v>10</v>
      </c>
      <c r="C567" s="157" t="s">
        <v>6</v>
      </c>
      <c r="D567" s="157"/>
      <c r="E567" s="135" t="s">
        <v>3</v>
      </c>
      <c r="F567" s="135" t="s">
        <v>3</v>
      </c>
      <c r="G567" s="157"/>
      <c r="H567" s="144" t="s">
        <v>3</v>
      </c>
      <c r="I567" s="144" t="s">
        <v>3</v>
      </c>
      <c r="J567" s="144" t="s">
        <v>3</v>
      </c>
      <c r="K567" s="135" t="s">
        <v>3</v>
      </c>
      <c r="L567" s="135" t="s">
        <v>3</v>
      </c>
      <c r="M567" s="135" t="s">
        <v>3</v>
      </c>
      <c r="N567" s="135" t="s">
        <v>3</v>
      </c>
      <c r="O567" s="135" t="s">
        <v>3</v>
      </c>
      <c r="P567" s="135" t="s">
        <v>3</v>
      </c>
      <c r="Q567" s="135" t="s">
        <v>3</v>
      </c>
      <c r="R567" s="135" t="s">
        <v>3</v>
      </c>
      <c r="S567" s="135" t="s">
        <v>3</v>
      </c>
      <c r="T567" s="135" t="s">
        <v>3</v>
      </c>
      <c r="U567" s="135" t="s">
        <v>3</v>
      </c>
      <c r="V567" s="135" t="s">
        <v>3</v>
      </c>
      <c r="W567" s="135" t="s">
        <v>3</v>
      </c>
      <c r="X567" s="135" t="s">
        <v>3</v>
      </c>
      <c r="Y567" s="134">
        <f t="shared" si="59"/>
        <v>0</v>
      </c>
      <c r="Z567" s="143"/>
    </row>
    <row r="568" spans="1:26" s="148" customFormat="1" ht="68.25" customHeight="1">
      <c r="A568" s="155"/>
      <c r="B568" s="167" t="s">
        <v>479</v>
      </c>
      <c r="C568" s="157" t="s">
        <v>29</v>
      </c>
      <c r="D568" s="157" t="s">
        <v>3</v>
      </c>
      <c r="E568" s="157" t="s">
        <v>460</v>
      </c>
      <c r="F568" s="135" t="s">
        <v>428</v>
      </c>
      <c r="G568" s="157"/>
      <c r="H568" s="135" t="s">
        <v>3</v>
      </c>
      <c r="I568" s="135" t="s">
        <v>3</v>
      </c>
      <c r="J568" s="135" t="s">
        <v>3</v>
      </c>
      <c r="K568" s="135" t="s">
        <v>3</v>
      </c>
      <c r="L568" s="135" t="s">
        <v>3</v>
      </c>
      <c r="M568" s="135" t="s">
        <v>3</v>
      </c>
      <c r="N568" s="135" t="s">
        <v>3</v>
      </c>
      <c r="O568" s="144" t="s">
        <v>189</v>
      </c>
      <c r="P568" s="144" t="s">
        <v>190</v>
      </c>
      <c r="Q568" s="144" t="s">
        <v>191</v>
      </c>
      <c r="R568" s="144" t="s">
        <v>255</v>
      </c>
      <c r="S568" s="144" t="s">
        <v>192</v>
      </c>
      <c r="T568" s="144" t="s">
        <v>192</v>
      </c>
      <c r="U568" s="144" t="s">
        <v>192</v>
      </c>
      <c r="V568" s="144" t="s">
        <v>192</v>
      </c>
      <c r="W568" s="144" t="s">
        <v>192</v>
      </c>
      <c r="X568" s="144" t="s">
        <v>192</v>
      </c>
      <c r="Y568" s="135" t="s">
        <v>3</v>
      </c>
      <c r="Z568" s="143"/>
    </row>
    <row r="569" spans="1:26" s="148" customFormat="1" ht="64.5" customHeight="1">
      <c r="A569" s="155"/>
      <c r="B569" s="167" t="s">
        <v>227</v>
      </c>
      <c r="C569" s="157" t="s">
        <v>29</v>
      </c>
      <c r="D569" s="157" t="s">
        <v>3</v>
      </c>
      <c r="E569" s="157" t="s">
        <v>461</v>
      </c>
      <c r="F569" s="135" t="s">
        <v>428</v>
      </c>
      <c r="G569" s="157"/>
      <c r="H569" s="135" t="s">
        <v>3</v>
      </c>
      <c r="I569" s="135" t="s">
        <v>3</v>
      </c>
      <c r="J569" s="135" t="s">
        <v>3</v>
      </c>
      <c r="K569" s="135" t="s">
        <v>3</v>
      </c>
      <c r="L569" s="135" t="s">
        <v>3</v>
      </c>
      <c r="M569" s="135" t="s">
        <v>3</v>
      </c>
      <c r="N569" s="144" t="s">
        <v>193</v>
      </c>
      <c r="O569" s="144" t="s">
        <v>194</v>
      </c>
      <c r="P569" s="144" t="s">
        <v>195</v>
      </c>
      <c r="Q569" s="144" t="s">
        <v>192</v>
      </c>
      <c r="R569" s="144" t="s">
        <v>256</v>
      </c>
      <c r="S569" s="144" t="s">
        <v>257</v>
      </c>
      <c r="T569" s="144" t="s">
        <v>257</v>
      </c>
      <c r="U569" s="144" t="s">
        <v>257</v>
      </c>
      <c r="V569" s="144" t="s">
        <v>257</v>
      </c>
      <c r="W569" s="144" t="s">
        <v>257</v>
      </c>
      <c r="X569" s="144" t="s">
        <v>257</v>
      </c>
      <c r="Y569" s="135" t="s">
        <v>3</v>
      </c>
      <c r="Z569" s="143"/>
    </row>
    <row r="570" spans="1:26" s="148" customFormat="1" ht="59.25" customHeight="1">
      <c r="A570" s="155"/>
      <c r="B570" s="167" t="s">
        <v>196</v>
      </c>
      <c r="C570" s="157" t="s">
        <v>29</v>
      </c>
      <c r="D570" s="157" t="s">
        <v>3</v>
      </c>
      <c r="E570" s="157" t="s">
        <v>462</v>
      </c>
      <c r="F570" s="135" t="s">
        <v>428</v>
      </c>
      <c r="G570" s="157"/>
      <c r="H570" s="135" t="s">
        <v>3</v>
      </c>
      <c r="I570" s="135" t="s">
        <v>3</v>
      </c>
      <c r="J570" s="135" t="s">
        <v>3</v>
      </c>
      <c r="K570" s="135" t="s">
        <v>3</v>
      </c>
      <c r="L570" s="135" t="s">
        <v>3</v>
      </c>
      <c r="M570" s="144" t="s">
        <v>197</v>
      </c>
      <c r="N570" s="144" t="s">
        <v>198</v>
      </c>
      <c r="O570" s="144" t="s">
        <v>199</v>
      </c>
      <c r="P570" s="144" t="s">
        <v>200</v>
      </c>
      <c r="Q570" s="144" t="s">
        <v>201</v>
      </c>
      <c r="R570" s="144" t="s">
        <v>258</v>
      </c>
      <c r="S570" s="144" t="s">
        <v>259</v>
      </c>
      <c r="T570" s="144" t="s">
        <v>259</v>
      </c>
      <c r="U570" s="144" t="s">
        <v>447</v>
      </c>
      <c r="V570" s="144" t="s">
        <v>447</v>
      </c>
      <c r="W570" s="144" t="s">
        <v>448</v>
      </c>
      <c r="X570" s="144" t="s">
        <v>448</v>
      </c>
      <c r="Y570" s="135" t="s">
        <v>3</v>
      </c>
      <c r="Z570" s="143"/>
    </row>
    <row r="571" spans="1:26" s="148" customFormat="1" ht="107.1" hidden="1" customHeight="1">
      <c r="A571" s="155" t="s">
        <v>61</v>
      </c>
      <c r="B571" s="190" t="s">
        <v>164</v>
      </c>
      <c r="C571" s="151"/>
      <c r="D571" s="151">
        <v>1</v>
      </c>
      <c r="E571" s="135"/>
      <c r="F571" s="135"/>
      <c r="G571" s="157"/>
      <c r="H571" s="144"/>
      <c r="I571" s="144"/>
      <c r="J571" s="144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4">
        <f t="shared" si="59"/>
        <v>0</v>
      </c>
      <c r="Z571" s="143"/>
    </row>
    <row r="572" spans="1:26" s="148" customFormat="1" ht="18.75" hidden="1" customHeight="1">
      <c r="A572" s="155" t="s">
        <v>62</v>
      </c>
      <c r="B572" s="248" t="s">
        <v>143</v>
      </c>
      <c r="C572" s="248"/>
      <c r="D572" s="248"/>
      <c r="E572" s="248"/>
      <c r="F572" s="248"/>
      <c r="G572" s="248"/>
      <c r="H572" s="248"/>
      <c r="I572" s="248"/>
      <c r="J572" s="248"/>
      <c r="K572" s="248"/>
      <c r="L572" s="248"/>
      <c r="M572" s="248"/>
      <c r="N572" s="248"/>
      <c r="O572" s="248"/>
      <c r="P572" s="248"/>
      <c r="Q572" s="248"/>
      <c r="R572" s="248"/>
      <c r="S572" s="248"/>
      <c r="T572" s="248"/>
      <c r="U572" s="248"/>
      <c r="V572" s="248"/>
      <c r="W572" s="248"/>
      <c r="X572" s="248"/>
      <c r="Y572" s="248"/>
      <c r="Z572" s="145"/>
    </row>
    <row r="573" spans="1:26" s="148" customFormat="1" ht="60" hidden="1" customHeight="1">
      <c r="A573" s="155"/>
      <c r="B573" s="156" t="s">
        <v>216</v>
      </c>
      <c r="C573" s="157" t="s">
        <v>6</v>
      </c>
      <c r="D573" s="157" t="s">
        <v>3</v>
      </c>
      <c r="E573" s="135" t="s">
        <v>3</v>
      </c>
      <c r="F573" s="135" t="s">
        <v>3</v>
      </c>
      <c r="G573" s="157" t="s">
        <v>34</v>
      </c>
      <c r="H573" s="144" t="s">
        <v>3</v>
      </c>
      <c r="I573" s="144" t="s">
        <v>3</v>
      </c>
      <c r="J573" s="144" t="s">
        <v>3</v>
      </c>
      <c r="K573" s="135" t="s">
        <v>3</v>
      </c>
      <c r="L573" s="135" t="s">
        <v>3</v>
      </c>
      <c r="M573" s="134" t="str">
        <f>M580</f>
        <v>Х</v>
      </c>
      <c r="N573" s="134" t="str">
        <f t="shared" ref="N573:S573" si="62">N580</f>
        <v>Х</v>
      </c>
      <c r="O573" s="134" t="str">
        <f t="shared" si="62"/>
        <v>Х</v>
      </c>
      <c r="P573" s="134" t="str">
        <f t="shared" si="62"/>
        <v>Х</v>
      </c>
      <c r="Q573" s="134" t="str">
        <f t="shared" si="62"/>
        <v>Х</v>
      </c>
      <c r="R573" s="134" t="str">
        <f t="shared" si="62"/>
        <v>Х</v>
      </c>
      <c r="S573" s="134" t="str">
        <f t="shared" si="62"/>
        <v>Х</v>
      </c>
      <c r="T573" s="134" t="str">
        <f>T580</f>
        <v>Х</v>
      </c>
      <c r="U573" s="134" t="str">
        <f>U580</f>
        <v>Х</v>
      </c>
      <c r="V573" s="134" t="str">
        <f>V580</f>
        <v>Х</v>
      </c>
      <c r="W573" s="134" t="str">
        <f>W580</f>
        <v>Х</v>
      </c>
      <c r="X573" s="134"/>
      <c r="Y573" s="134">
        <f>SUM(M573:X573)</f>
        <v>0</v>
      </c>
      <c r="Z573" s="142"/>
    </row>
    <row r="574" spans="1:26" s="148" customFormat="1" ht="30" hidden="1" customHeight="1">
      <c r="A574" s="155"/>
      <c r="B574" s="156" t="s">
        <v>28</v>
      </c>
      <c r="C574" s="157"/>
      <c r="D574" s="157"/>
      <c r="E574" s="135"/>
      <c r="F574" s="135"/>
      <c r="G574" s="157"/>
      <c r="H574" s="144"/>
      <c r="I574" s="144"/>
      <c r="J574" s="144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4">
        <f t="shared" ref="Y574:Y586" si="63">SUM(M574:X574)</f>
        <v>0</v>
      </c>
      <c r="Z574" s="143"/>
    </row>
    <row r="575" spans="1:26" s="148" customFormat="1" ht="15" hidden="1" customHeight="1">
      <c r="A575" s="155"/>
      <c r="B575" s="161" t="s">
        <v>8</v>
      </c>
      <c r="C575" s="157" t="s">
        <v>6</v>
      </c>
      <c r="D575" s="157" t="s">
        <v>3</v>
      </c>
      <c r="E575" s="135" t="s">
        <v>3</v>
      </c>
      <c r="F575" s="135" t="s">
        <v>3</v>
      </c>
      <c r="G575" s="157"/>
      <c r="H575" s="144" t="s">
        <v>3</v>
      </c>
      <c r="I575" s="144" t="s">
        <v>3</v>
      </c>
      <c r="J575" s="144" t="s">
        <v>3</v>
      </c>
      <c r="K575" s="135" t="s">
        <v>3</v>
      </c>
      <c r="L575" s="135" t="s">
        <v>3</v>
      </c>
      <c r="M575" s="135">
        <v>0</v>
      </c>
      <c r="N575" s="136">
        <f t="shared" ref="N575:S575" si="64">N582</f>
        <v>0</v>
      </c>
      <c r="O575" s="136">
        <f t="shared" si="64"/>
        <v>0</v>
      </c>
      <c r="P575" s="136">
        <f t="shared" si="64"/>
        <v>0</v>
      </c>
      <c r="Q575" s="136">
        <f t="shared" si="64"/>
        <v>0</v>
      </c>
      <c r="R575" s="136">
        <f t="shared" si="64"/>
        <v>0</v>
      </c>
      <c r="S575" s="136">
        <f t="shared" si="64"/>
        <v>0</v>
      </c>
      <c r="T575" s="136">
        <f>T582</f>
        <v>0</v>
      </c>
      <c r="U575" s="136">
        <f>U582</f>
        <v>0</v>
      </c>
      <c r="V575" s="136">
        <f>V582</f>
        <v>0</v>
      </c>
      <c r="W575" s="136">
        <f>W582</f>
        <v>0</v>
      </c>
      <c r="X575" s="136"/>
      <c r="Y575" s="134">
        <f t="shared" si="63"/>
        <v>0</v>
      </c>
      <c r="Z575" s="191"/>
    </row>
    <row r="576" spans="1:26" s="148" customFormat="1" ht="15" hidden="1" customHeight="1">
      <c r="A576" s="155"/>
      <c r="B576" s="161" t="s">
        <v>9</v>
      </c>
      <c r="C576" s="157" t="s">
        <v>6</v>
      </c>
      <c r="D576" s="157" t="s">
        <v>3</v>
      </c>
      <c r="E576" s="135" t="s">
        <v>3</v>
      </c>
      <c r="F576" s="135" t="s">
        <v>3</v>
      </c>
      <c r="G576" s="157"/>
      <c r="H576" s="144" t="s">
        <v>3</v>
      </c>
      <c r="I576" s="144" t="s">
        <v>3</v>
      </c>
      <c r="J576" s="144" t="s">
        <v>3</v>
      </c>
      <c r="K576" s="135" t="s">
        <v>3</v>
      </c>
      <c r="L576" s="135" t="s">
        <v>3</v>
      </c>
      <c r="M576" s="144" t="s">
        <v>3</v>
      </c>
      <c r="N576" s="135" t="s">
        <v>3</v>
      </c>
      <c r="O576" s="135" t="s">
        <v>3</v>
      </c>
      <c r="P576" s="144" t="s">
        <v>3</v>
      </c>
      <c r="Q576" s="135" t="s">
        <v>3</v>
      </c>
      <c r="R576" s="135" t="s">
        <v>3</v>
      </c>
      <c r="S576" s="144" t="s">
        <v>3</v>
      </c>
      <c r="T576" s="144" t="s">
        <v>3</v>
      </c>
      <c r="U576" s="144" t="s">
        <v>3</v>
      </c>
      <c r="V576" s="144" t="s">
        <v>3</v>
      </c>
      <c r="W576" s="144" t="s">
        <v>3</v>
      </c>
      <c r="X576" s="144"/>
      <c r="Y576" s="134">
        <f t="shared" si="63"/>
        <v>0</v>
      </c>
      <c r="Z576" s="171"/>
    </row>
    <row r="577" spans="1:26" s="148" customFormat="1" ht="12.75" hidden="1" customHeight="1">
      <c r="A577" s="155"/>
      <c r="B577" s="161" t="s">
        <v>10</v>
      </c>
      <c r="C577" s="157" t="s">
        <v>6</v>
      </c>
      <c r="D577" s="157" t="s">
        <v>3</v>
      </c>
      <c r="E577" s="135" t="s">
        <v>3</v>
      </c>
      <c r="F577" s="135" t="s">
        <v>3</v>
      </c>
      <c r="G577" s="157"/>
      <c r="H577" s="144" t="s">
        <v>3</v>
      </c>
      <c r="I577" s="144" t="s">
        <v>3</v>
      </c>
      <c r="J577" s="144" t="s">
        <v>3</v>
      </c>
      <c r="K577" s="135" t="s">
        <v>3</v>
      </c>
      <c r="L577" s="135" t="s">
        <v>3</v>
      </c>
      <c r="M577" s="144" t="s">
        <v>3</v>
      </c>
      <c r="N577" s="135" t="s">
        <v>3</v>
      </c>
      <c r="O577" s="135" t="s">
        <v>3</v>
      </c>
      <c r="P577" s="144" t="s">
        <v>3</v>
      </c>
      <c r="Q577" s="135" t="s">
        <v>3</v>
      </c>
      <c r="R577" s="135" t="s">
        <v>3</v>
      </c>
      <c r="S577" s="144" t="s">
        <v>3</v>
      </c>
      <c r="T577" s="144" t="s">
        <v>3</v>
      </c>
      <c r="U577" s="144" t="s">
        <v>3</v>
      </c>
      <c r="V577" s="144" t="s">
        <v>3</v>
      </c>
      <c r="W577" s="144" t="s">
        <v>3</v>
      </c>
      <c r="X577" s="144"/>
      <c r="Y577" s="134">
        <f t="shared" si="63"/>
        <v>0</v>
      </c>
      <c r="Z577" s="171"/>
    </row>
    <row r="578" spans="1:26" s="148" customFormat="1" ht="137.25" hidden="1" customHeight="1">
      <c r="A578" s="149"/>
      <c r="B578" s="167" t="s">
        <v>154</v>
      </c>
      <c r="C578" s="157" t="s">
        <v>29</v>
      </c>
      <c r="D578" s="157" t="s">
        <v>3</v>
      </c>
      <c r="E578" s="157" t="s">
        <v>377</v>
      </c>
      <c r="F578" s="135" t="s">
        <v>252</v>
      </c>
      <c r="G578" s="157"/>
      <c r="H578" s="144" t="s">
        <v>3</v>
      </c>
      <c r="I578" s="144" t="s">
        <v>3</v>
      </c>
      <c r="J578" s="144" t="s">
        <v>3</v>
      </c>
      <c r="K578" s="135">
        <v>5</v>
      </c>
      <c r="L578" s="135">
        <v>5</v>
      </c>
      <c r="M578" s="144" t="s">
        <v>3</v>
      </c>
      <c r="N578" s="135" t="s">
        <v>3</v>
      </c>
      <c r="O578" s="135" t="s">
        <v>3</v>
      </c>
      <c r="P578" s="144" t="s">
        <v>3</v>
      </c>
      <c r="Q578" s="135" t="s">
        <v>3</v>
      </c>
      <c r="R578" s="135" t="s">
        <v>3</v>
      </c>
      <c r="S578" s="144" t="s">
        <v>3</v>
      </c>
      <c r="T578" s="144" t="s">
        <v>3</v>
      </c>
      <c r="U578" s="144" t="s">
        <v>3</v>
      </c>
      <c r="V578" s="144" t="s">
        <v>3</v>
      </c>
      <c r="W578" s="144" t="s">
        <v>3</v>
      </c>
      <c r="X578" s="144"/>
      <c r="Y578" s="134">
        <f t="shared" si="63"/>
        <v>0</v>
      </c>
      <c r="Z578" s="143"/>
    </row>
    <row r="579" spans="1:26" s="148" customFormat="1" ht="30" hidden="1" customHeight="1">
      <c r="A579" s="155" t="s">
        <v>64</v>
      </c>
      <c r="B579" s="161" t="s">
        <v>141</v>
      </c>
      <c r="C579" s="157"/>
      <c r="D579" s="157">
        <v>1</v>
      </c>
      <c r="E579" s="135"/>
      <c r="F579" s="135" t="s">
        <v>252</v>
      </c>
      <c r="G579" s="157"/>
      <c r="H579" s="144" t="s">
        <v>3</v>
      </c>
      <c r="I579" s="144" t="s">
        <v>3</v>
      </c>
      <c r="J579" s="144" t="s">
        <v>3</v>
      </c>
      <c r="K579" s="135" t="s">
        <v>3</v>
      </c>
      <c r="L579" s="135" t="s">
        <v>3</v>
      </c>
      <c r="M579" s="144" t="s">
        <v>3</v>
      </c>
      <c r="N579" s="144" t="s">
        <v>3</v>
      </c>
      <c r="O579" s="144" t="s">
        <v>3</v>
      </c>
      <c r="P579" s="135" t="s">
        <v>3</v>
      </c>
      <c r="Q579" s="135" t="s">
        <v>3</v>
      </c>
      <c r="R579" s="144" t="s">
        <v>3</v>
      </c>
      <c r="S579" s="144" t="s">
        <v>3</v>
      </c>
      <c r="T579" s="144" t="s">
        <v>3</v>
      </c>
      <c r="U579" s="144" t="s">
        <v>3</v>
      </c>
      <c r="V579" s="144" t="s">
        <v>3</v>
      </c>
      <c r="W579" s="144" t="s">
        <v>3</v>
      </c>
      <c r="X579" s="144"/>
      <c r="Y579" s="134">
        <f t="shared" si="63"/>
        <v>0</v>
      </c>
      <c r="Z579" s="143"/>
    </row>
    <row r="580" spans="1:26" s="148" customFormat="1" ht="15" hidden="1" customHeight="1">
      <c r="A580" s="141"/>
      <c r="B580" s="157" t="s">
        <v>216</v>
      </c>
      <c r="C580" s="157" t="s">
        <v>6</v>
      </c>
      <c r="D580" s="157" t="s">
        <v>3</v>
      </c>
      <c r="E580" s="135" t="s">
        <v>3</v>
      </c>
      <c r="F580" s="135" t="s">
        <v>3</v>
      </c>
      <c r="G580" s="157"/>
      <c r="H580" s="144" t="s">
        <v>3</v>
      </c>
      <c r="I580" s="144" t="s">
        <v>3</v>
      </c>
      <c r="J580" s="144" t="s">
        <v>3</v>
      </c>
      <c r="K580" s="135" t="s">
        <v>3</v>
      </c>
      <c r="L580" s="135" t="s">
        <v>3</v>
      </c>
      <c r="M580" s="144" t="s">
        <v>3</v>
      </c>
      <c r="N580" s="144" t="s">
        <v>3</v>
      </c>
      <c r="O580" s="144" t="s">
        <v>3</v>
      </c>
      <c r="P580" s="135" t="s">
        <v>3</v>
      </c>
      <c r="Q580" s="135" t="s">
        <v>3</v>
      </c>
      <c r="R580" s="144" t="s">
        <v>3</v>
      </c>
      <c r="S580" s="144" t="s">
        <v>3</v>
      </c>
      <c r="T580" s="144" t="s">
        <v>3</v>
      </c>
      <c r="U580" s="144" t="s">
        <v>3</v>
      </c>
      <c r="V580" s="144" t="s">
        <v>3</v>
      </c>
      <c r="W580" s="144" t="s">
        <v>3</v>
      </c>
      <c r="X580" s="144"/>
      <c r="Y580" s="134">
        <f t="shared" si="63"/>
        <v>0</v>
      </c>
      <c r="Z580" s="143"/>
    </row>
    <row r="581" spans="1:26" s="148" customFormat="1" ht="30" hidden="1" customHeight="1">
      <c r="A581" s="155"/>
      <c r="B581" s="156" t="s">
        <v>28</v>
      </c>
      <c r="C581" s="157"/>
      <c r="D581" s="157"/>
      <c r="E581" s="135"/>
      <c r="F581" s="135"/>
      <c r="G581" s="157"/>
      <c r="H581" s="144" t="s">
        <v>3</v>
      </c>
      <c r="I581" s="144" t="s">
        <v>3</v>
      </c>
      <c r="J581" s="144" t="s">
        <v>3</v>
      </c>
      <c r="K581" s="135" t="s">
        <v>3</v>
      </c>
      <c r="L581" s="135" t="s">
        <v>3</v>
      </c>
      <c r="M581" s="144" t="s">
        <v>3</v>
      </c>
      <c r="N581" s="144" t="s">
        <v>3</v>
      </c>
      <c r="O581" s="144" t="s">
        <v>3</v>
      </c>
      <c r="P581" s="135" t="s">
        <v>3</v>
      </c>
      <c r="Q581" s="135" t="s">
        <v>3</v>
      </c>
      <c r="R581" s="144" t="s">
        <v>3</v>
      </c>
      <c r="S581" s="144" t="s">
        <v>3</v>
      </c>
      <c r="T581" s="144" t="s">
        <v>3</v>
      </c>
      <c r="U581" s="144" t="s">
        <v>3</v>
      </c>
      <c r="V581" s="144" t="s">
        <v>3</v>
      </c>
      <c r="W581" s="144" t="s">
        <v>3</v>
      </c>
      <c r="X581" s="144"/>
      <c r="Y581" s="134">
        <f t="shared" si="63"/>
        <v>0</v>
      </c>
      <c r="Z581" s="143"/>
    </row>
    <row r="582" spans="1:26" s="148" customFormat="1" ht="15" hidden="1" customHeight="1">
      <c r="A582" s="155"/>
      <c r="B582" s="161" t="s">
        <v>8</v>
      </c>
      <c r="C582" s="157" t="s">
        <v>6</v>
      </c>
      <c r="D582" s="157"/>
      <c r="E582" s="135" t="s">
        <v>3</v>
      </c>
      <c r="F582" s="135" t="s">
        <v>3</v>
      </c>
      <c r="G582" s="157"/>
      <c r="H582" s="144" t="s">
        <v>3</v>
      </c>
      <c r="I582" s="144" t="s">
        <v>3</v>
      </c>
      <c r="J582" s="144" t="s">
        <v>3</v>
      </c>
      <c r="K582" s="135" t="s">
        <v>3</v>
      </c>
      <c r="L582" s="135" t="s">
        <v>3</v>
      </c>
      <c r="M582" s="135">
        <v>0</v>
      </c>
      <c r="N582" s="136">
        <v>0</v>
      </c>
      <c r="O582" s="136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6">
        <v>0</v>
      </c>
      <c r="W582" s="136">
        <v>0</v>
      </c>
      <c r="X582" s="136"/>
      <c r="Y582" s="134">
        <f t="shared" si="63"/>
        <v>0</v>
      </c>
      <c r="Z582" s="191"/>
    </row>
    <row r="583" spans="1:26" s="148" customFormat="1" ht="15" hidden="1" customHeight="1">
      <c r="A583" s="155"/>
      <c r="B583" s="161" t="s">
        <v>9</v>
      </c>
      <c r="C583" s="157" t="s">
        <v>6</v>
      </c>
      <c r="D583" s="157"/>
      <c r="E583" s="135" t="s">
        <v>3</v>
      </c>
      <c r="F583" s="135" t="s">
        <v>3</v>
      </c>
      <c r="G583" s="157"/>
      <c r="H583" s="144" t="s">
        <v>3</v>
      </c>
      <c r="I583" s="144" t="s">
        <v>3</v>
      </c>
      <c r="J583" s="144" t="s">
        <v>3</v>
      </c>
      <c r="K583" s="135" t="s">
        <v>3</v>
      </c>
      <c r="L583" s="135" t="s">
        <v>3</v>
      </c>
      <c r="M583" s="135" t="s">
        <v>3</v>
      </c>
      <c r="N583" s="135" t="s">
        <v>3</v>
      </c>
      <c r="O583" s="135" t="s">
        <v>3</v>
      </c>
      <c r="P583" s="135" t="s">
        <v>3</v>
      </c>
      <c r="Q583" s="135" t="s">
        <v>3</v>
      </c>
      <c r="R583" s="135" t="s">
        <v>3</v>
      </c>
      <c r="S583" s="135" t="s">
        <v>3</v>
      </c>
      <c r="T583" s="135" t="s">
        <v>3</v>
      </c>
      <c r="U583" s="135" t="s">
        <v>3</v>
      </c>
      <c r="V583" s="135" t="s">
        <v>3</v>
      </c>
      <c r="W583" s="135" t="s">
        <v>3</v>
      </c>
      <c r="X583" s="135"/>
      <c r="Y583" s="134">
        <f t="shared" si="63"/>
        <v>0</v>
      </c>
      <c r="Z583" s="143"/>
    </row>
    <row r="584" spans="1:26" s="148" customFormat="1" ht="15" hidden="1" customHeight="1">
      <c r="A584" s="155"/>
      <c r="B584" s="161" t="s">
        <v>10</v>
      </c>
      <c r="C584" s="157" t="s">
        <v>6</v>
      </c>
      <c r="D584" s="157"/>
      <c r="E584" s="135" t="s">
        <v>3</v>
      </c>
      <c r="F584" s="135" t="s">
        <v>3</v>
      </c>
      <c r="G584" s="157"/>
      <c r="H584" s="144" t="s">
        <v>3</v>
      </c>
      <c r="I584" s="144" t="s">
        <v>3</v>
      </c>
      <c r="J584" s="144" t="s">
        <v>3</v>
      </c>
      <c r="K584" s="135" t="s">
        <v>3</v>
      </c>
      <c r="L584" s="135" t="s">
        <v>3</v>
      </c>
      <c r="M584" s="135" t="s">
        <v>3</v>
      </c>
      <c r="N584" s="135" t="s">
        <v>3</v>
      </c>
      <c r="O584" s="135" t="s">
        <v>3</v>
      </c>
      <c r="P584" s="135" t="s">
        <v>3</v>
      </c>
      <c r="Q584" s="135" t="s">
        <v>3</v>
      </c>
      <c r="R584" s="135" t="s">
        <v>3</v>
      </c>
      <c r="S584" s="135" t="s">
        <v>3</v>
      </c>
      <c r="T584" s="135" t="s">
        <v>3</v>
      </c>
      <c r="U584" s="135" t="s">
        <v>3</v>
      </c>
      <c r="V584" s="135" t="s">
        <v>3</v>
      </c>
      <c r="W584" s="135" t="s">
        <v>3</v>
      </c>
      <c r="X584" s="135"/>
      <c r="Y584" s="134">
        <f t="shared" si="63"/>
        <v>0</v>
      </c>
      <c r="Z584" s="143"/>
    </row>
    <row r="585" spans="1:26" s="148" customFormat="1" ht="13.5" hidden="1" customHeight="1">
      <c r="A585" s="155"/>
      <c r="B585" s="167" t="s">
        <v>155</v>
      </c>
      <c r="C585" s="157" t="s">
        <v>53</v>
      </c>
      <c r="D585" s="157" t="s">
        <v>3</v>
      </c>
      <c r="E585" s="157" t="s">
        <v>39</v>
      </c>
      <c r="F585" s="135" t="s">
        <v>226</v>
      </c>
      <c r="G585" s="157"/>
      <c r="H585" s="144"/>
      <c r="I585" s="144"/>
      <c r="J585" s="144"/>
      <c r="K585" s="135">
        <v>2</v>
      </c>
      <c r="L585" s="135">
        <v>3</v>
      </c>
      <c r="M585" s="135" t="s">
        <v>3</v>
      </c>
      <c r="N585" s="135" t="s">
        <v>3</v>
      </c>
      <c r="O585" s="135" t="s">
        <v>3</v>
      </c>
      <c r="P585" s="135" t="s">
        <v>3</v>
      </c>
      <c r="Q585" s="135" t="s">
        <v>3</v>
      </c>
      <c r="R585" s="135" t="s">
        <v>3</v>
      </c>
      <c r="S585" s="135" t="s">
        <v>3</v>
      </c>
      <c r="T585" s="135" t="s">
        <v>3</v>
      </c>
      <c r="U585" s="135" t="s">
        <v>3</v>
      </c>
      <c r="V585" s="135" t="s">
        <v>3</v>
      </c>
      <c r="W585" s="135" t="s">
        <v>3</v>
      </c>
      <c r="X585" s="135"/>
      <c r="Y585" s="134">
        <f t="shared" si="63"/>
        <v>0</v>
      </c>
      <c r="Z585" s="143"/>
    </row>
    <row r="586" spans="1:26" s="148" customFormat="1" ht="33" customHeight="1">
      <c r="A586" s="155" t="s">
        <v>139</v>
      </c>
      <c r="B586" s="190" t="s">
        <v>254</v>
      </c>
      <c r="C586" s="151"/>
      <c r="D586" s="151">
        <v>1</v>
      </c>
      <c r="E586" s="135"/>
      <c r="F586" s="135"/>
      <c r="G586" s="157"/>
      <c r="H586" s="144"/>
      <c r="I586" s="144"/>
      <c r="J586" s="144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4">
        <f t="shared" si="63"/>
        <v>0</v>
      </c>
      <c r="Z586" s="143"/>
    </row>
    <row r="587" spans="1:26" s="148" customFormat="1" ht="18.75" customHeight="1">
      <c r="A587" s="155" t="s">
        <v>142</v>
      </c>
      <c r="B587" s="248" t="s">
        <v>71</v>
      </c>
      <c r="C587" s="248"/>
      <c r="D587" s="248"/>
      <c r="E587" s="248"/>
      <c r="F587" s="248"/>
      <c r="G587" s="248"/>
      <c r="H587" s="248"/>
      <c r="I587" s="248"/>
      <c r="J587" s="248"/>
      <c r="K587" s="248"/>
      <c r="L587" s="248"/>
      <c r="M587" s="248"/>
      <c r="N587" s="248"/>
      <c r="O587" s="248"/>
      <c r="P587" s="248"/>
      <c r="Q587" s="248"/>
      <c r="R587" s="248"/>
      <c r="S587" s="248"/>
      <c r="T587" s="248"/>
      <c r="U587" s="248"/>
      <c r="V587" s="248"/>
      <c r="W587" s="248"/>
      <c r="X587" s="248"/>
      <c r="Y587" s="248"/>
      <c r="Z587" s="145"/>
    </row>
    <row r="588" spans="1:26" s="148" customFormat="1" ht="60" customHeight="1">
      <c r="A588" s="155"/>
      <c r="B588" s="156" t="s">
        <v>216</v>
      </c>
      <c r="C588" s="157" t="s">
        <v>6</v>
      </c>
      <c r="D588" s="157" t="s">
        <v>3</v>
      </c>
      <c r="E588" s="135" t="s">
        <v>3</v>
      </c>
      <c r="F588" s="135" t="s">
        <v>3</v>
      </c>
      <c r="G588" s="157" t="s">
        <v>34</v>
      </c>
      <c r="H588" s="144" t="s">
        <v>3</v>
      </c>
      <c r="I588" s="144" t="s">
        <v>3</v>
      </c>
      <c r="J588" s="144" t="s">
        <v>3</v>
      </c>
      <c r="K588" s="135" t="s">
        <v>3</v>
      </c>
      <c r="L588" s="135" t="s">
        <v>3</v>
      </c>
      <c r="M588" s="134">
        <f>M595</f>
        <v>30564.7</v>
      </c>
      <c r="N588" s="134">
        <f t="shared" ref="N588:X588" si="65">N595</f>
        <v>30717.356000000003</v>
      </c>
      <c r="O588" s="134">
        <f t="shared" si="65"/>
        <v>29230.100000000002</v>
      </c>
      <c r="P588" s="134">
        <f t="shared" si="65"/>
        <v>31623.331999999999</v>
      </c>
      <c r="Q588" s="134">
        <f t="shared" si="65"/>
        <v>35004.199999999997</v>
      </c>
      <c r="R588" s="134">
        <f t="shared" si="65"/>
        <v>35796.009999999995</v>
      </c>
      <c r="S588" s="134">
        <f t="shared" si="65"/>
        <v>36714.299999999996</v>
      </c>
      <c r="T588" s="134">
        <f t="shared" si="65"/>
        <v>34410.199999999997</v>
      </c>
      <c r="U588" s="134">
        <f t="shared" si="65"/>
        <v>36807.380000000005</v>
      </c>
      <c r="V588" s="134">
        <f t="shared" si="65"/>
        <v>35656.6</v>
      </c>
      <c r="W588" s="134">
        <f t="shared" si="65"/>
        <v>27378.3</v>
      </c>
      <c r="X588" s="134">
        <f t="shared" si="65"/>
        <v>34305.800000000003</v>
      </c>
      <c r="Y588" s="134">
        <f>SUM(M588:X588)</f>
        <v>398208.27799999993</v>
      </c>
      <c r="Z588" s="142"/>
    </row>
    <row r="589" spans="1:26" s="148" customFormat="1" ht="14.25" customHeight="1">
      <c r="A589" s="155"/>
      <c r="B589" s="156" t="s">
        <v>28</v>
      </c>
      <c r="C589" s="157"/>
      <c r="D589" s="157"/>
      <c r="E589" s="135"/>
      <c r="F589" s="135"/>
      <c r="G589" s="157"/>
      <c r="H589" s="144"/>
      <c r="I589" s="144"/>
      <c r="J589" s="144"/>
      <c r="K589" s="135"/>
      <c r="L589" s="135"/>
      <c r="M589" s="134">
        <f t="shared" ref="M589:X589" si="66">M590</f>
        <v>869.2</v>
      </c>
      <c r="N589" s="134">
        <f t="shared" si="66"/>
        <v>763.6</v>
      </c>
      <c r="O589" s="134">
        <f t="shared" si="66"/>
        <v>778.09999999999991</v>
      </c>
      <c r="P589" s="134">
        <f t="shared" si="66"/>
        <v>833.4</v>
      </c>
      <c r="Q589" s="134">
        <f t="shared" si="66"/>
        <v>836.3</v>
      </c>
      <c r="R589" s="134">
        <f t="shared" si="66"/>
        <v>0</v>
      </c>
      <c r="S589" s="134">
        <f t="shared" si="66"/>
        <v>0</v>
      </c>
      <c r="T589" s="134">
        <f t="shared" si="66"/>
        <v>0</v>
      </c>
      <c r="U589" s="134">
        <f t="shared" si="66"/>
        <v>0</v>
      </c>
      <c r="V589" s="134">
        <f t="shared" si="66"/>
        <v>0</v>
      </c>
      <c r="W589" s="134">
        <f t="shared" si="66"/>
        <v>0</v>
      </c>
      <c r="X589" s="134">
        <f t="shared" si="66"/>
        <v>0</v>
      </c>
      <c r="Y589" s="134">
        <f t="shared" ref="Y589:Y611" si="67">SUM(M589:X589)</f>
        <v>4080.6000000000004</v>
      </c>
      <c r="Z589" s="142"/>
    </row>
    <row r="590" spans="1:26" s="148" customFormat="1" ht="15" customHeight="1">
      <c r="A590" s="155"/>
      <c r="B590" s="161" t="s">
        <v>8</v>
      </c>
      <c r="C590" s="157" t="s">
        <v>6</v>
      </c>
      <c r="D590" s="157" t="s">
        <v>3</v>
      </c>
      <c r="E590" s="135" t="s">
        <v>3</v>
      </c>
      <c r="F590" s="135" t="s">
        <v>3</v>
      </c>
      <c r="G590" s="157"/>
      <c r="H590" s="144" t="s">
        <v>3</v>
      </c>
      <c r="I590" s="144" t="s">
        <v>3</v>
      </c>
      <c r="J590" s="144" t="s">
        <v>3</v>
      </c>
      <c r="K590" s="135" t="s">
        <v>3</v>
      </c>
      <c r="L590" s="135" t="s">
        <v>3</v>
      </c>
      <c r="M590" s="134">
        <f>M608+M609</f>
        <v>869.2</v>
      </c>
      <c r="N590" s="134">
        <f>N608+N609</f>
        <v>763.6</v>
      </c>
      <c r="O590" s="134">
        <f>O608+O609</f>
        <v>778.09999999999991</v>
      </c>
      <c r="P590" s="134">
        <f t="shared" ref="P590:W590" si="68">P607</f>
        <v>833.4</v>
      </c>
      <c r="Q590" s="134">
        <f t="shared" si="68"/>
        <v>836.3</v>
      </c>
      <c r="R590" s="134">
        <f t="shared" si="68"/>
        <v>0</v>
      </c>
      <c r="S590" s="134">
        <f t="shared" si="68"/>
        <v>0</v>
      </c>
      <c r="T590" s="134">
        <f t="shared" si="68"/>
        <v>0</v>
      </c>
      <c r="U590" s="134">
        <f t="shared" si="68"/>
        <v>0</v>
      </c>
      <c r="V590" s="134">
        <f t="shared" si="68"/>
        <v>0</v>
      </c>
      <c r="W590" s="134">
        <f t="shared" si="68"/>
        <v>0</v>
      </c>
      <c r="X590" s="134">
        <f>X607</f>
        <v>0</v>
      </c>
      <c r="Y590" s="134">
        <f t="shared" si="67"/>
        <v>4080.6000000000004</v>
      </c>
      <c r="Z590" s="142"/>
    </row>
    <row r="591" spans="1:26" s="148" customFormat="1" ht="15" customHeight="1">
      <c r="A591" s="155"/>
      <c r="B591" s="161" t="s">
        <v>9</v>
      </c>
      <c r="C591" s="157" t="s">
        <v>6</v>
      </c>
      <c r="D591" s="157" t="s">
        <v>3</v>
      </c>
      <c r="E591" s="135" t="s">
        <v>3</v>
      </c>
      <c r="F591" s="135" t="s">
        <v>3</v>
      </c>
      <c r="G591" s="157"/>
      <c r="H591" s="144" t="s">
        <v>3</v>
      </c>
      <c r="I591" s="144" t="s">
        <v>3</v>
      </c>
      <c r="J591" s="144" t="s">
        <v>3</v>
      </c>
      <c r="K591" s="135" t="s">
        <v>3</v>
      </c>
      <c r="L591" s="135" t="s">
        <v>3</v>
      </c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>
        <f t="shared" si="67"/>
        <v>0</v>
      </c>
      <c r="Z591" s="142"/>
    </row>
    <row r="592" spans="1:26" s="148" customFormat="1" ht="15" customHeight="1">
      <c r="A592" s="155"/>
      <c r="B592" s="161" t="s">
        <v>10</v>
      </c>
      <c r="C592" s="157" t="s">
        <v>6</v>
      </c>
      <c r="D592" s="157" t="s">
        <v>3</v>
      </c>
      <c r="E592" s="135" t="s">
        <v>3</v>
      </c>
      <c r="F592" s="135" t="s">
        <v>3</v>
      </c>
      <c r="G592" s="157"/>
      <c r="H592" s="144" t="s">
        <v>3</v>
      </c>
      <c r="I592" s="144" t="s">
        <v>3</v>
      </c>
      <c r="J592" s="144" t="s">
        <v>3</v>
      </c>
      <c r="K592" s="135" t="s">
        <v>3</v>
      </c>
      <c r="L592" s="135" t="s">
        <v>3</v>
      </c>
      <c r="M592" s="135" t="s">
        <v>3</v>
      </c>
      <c r="N592" s="135" t="s">
        <v>3</v>
      </c>
      <c r="O592" s="135" t="s">
        <v>3</v>
      </c>
      <c r="P592" s="135" t="s">
        <v>3</v>
      </c>
      <c r="Q592" s="135" t="s">
        <v>3</v>
      </c>
      <c r="R592" s="135" t="s">
        <v>3</v>
      </c>
      <c r="S592" s="135" t="s">
        <v>3</v>
      </c>
      <c r="T592" s="135"/>
      <c r="U592" s="135"/>
      <c r="V592" s="135"/>
      <c r="W592" s="135"/>
      <c r="X592" s="135"/>
      <c r="Y592" s="134">
        <f t="shared" si="67"/>
        <v>0</v>
      </c>
      <c r="Z592" s="143"/>
    </row>
    <row r="593" spans="1:26" s="148" customFormat="1" ht="159.75" customHeight="1">
      <c r="A593" s="155"/>
      <c r="B593" s="165" t="s">
        <v>477</v>
      </c>
      <c r="C593" s="157" t="s">
        <v>29</v>
      </c>
      <c r="D593" s="157"/>
      <c r="E593" s="157" t="s">
        <v>463</v>
      </c>
      <c r="F593" s="135" t="s">
        <v>428</v>
      </c>
      <c r="G593" s="157"/>
      <c r="H593" s="144" t="s">
        <v>3</v>
      </c>
      <c r="I593" s="144" t="s">
        <v>3</v>
      </c>
      <c r="J593" s="144" t="s">
        <v>3</v>
      </c>
      <c r="K593" s="135" t="s">
        <v>3</v>
      </c>
      <c r="L593" s="135" t="s">
        <v>3</v>
      </c>
      <c r="M593" s="135">
        <v>90</v>
      </c>
      <c r="N593" s="135">
        <v>90</v>
      </c>
      <c r="O593" s="135">
        <v>90</v>
      </c>
      <c r="P593" s="135">
        <v>90</v>
      </c>
      <c r="Q593" s="135">
        <v>100</v>
      </c>
      <c r="R593" s="135">
        <v>100</v>
      </c>
      <c r="S593" s="135">
        <v>100</v>
      </c>
      <c r="T593" s="135">
        <v>100</v>
      </c>
      <c r="U593" s="135">
        <v>100</v>
      </c>
      <c r="V593" s="135">
        <v>100</v>
      </c>
      <c r="W593" s="135">
        <v>100</v>
      </c>
      <c r="X593" s="135">
        <v>100</v>
      </c>
      <c r="Y593" s="144" t="s">
        <v>3</v>
      </c>
      <c r="Z593" s="143"/>
    </row>
    <row r="594" spans="1:26" s="148" customFormat="1" ht="30.6" customHeight="1">
      <c r="A594" s="155" t="s">
        <v>140</v>
      </c>
      <c r="B594" s="161" t="s">
        <v>145</v>
      </c>
      <c r="C594" s="157"/>
      <c r="D594" s="192">
        <v>1</v>
      </c>
      <c r="E594" s="135"/>
      <c r="F594" s="135" t="s">
        <v>428</v>
      </c>
      <c r="G594" s="157"/>
      <c r="H594" s="144"/>
      <c r="I594" s="144"/>
      <c r="J594" s="144"/>
      <c r="K594" s="135"/>
      <c r="L594" s="135"/>
      <c r="M594" s="135"/>
      <c r="N594" s="135"/>
      <c r="O594" s="135"/>
      <c r="P594" s="135"/>
      <c r="Q594" s="135"/>
      <c r="R594" s="134"/>
      <c r="S594" s="134"/>
      <c r="T594" s="134"/>
      <c r="U594" s="135"/>
      <c r="V594" s="135"/>
      <c r="W594" s="135"/>
      <c r="X594" s="135"/>
      <c r="Y594" s="134"/>
      <c r="Z594" s="143"/>
    </row>
    <row r="595" spans="1:26" s="148" customFormat="1" ht="15" customHeight="1">
      <c r="A595" s="254"/>
      <c r="B595" s="244" t="s">
        <v>216</v>
      </c>
      <c r="C595" s="243" t="s">
        <v>6</v>
      </c>
      <c r="D595" s="157" t="s">
        <v>3</v>
      </c>
      <c r="E595" s="135" t="s">
        <v>3</v>
      </c>
      <c r="F595" s="135" t="s">
        <v>3</v>
      </c>
      <c r="G595" s="157"/>
      <c r="H595" s="144" t="s">
        <v>3</v>
      </c>
      <c r="I595" s="144" t="s">
        <v>3</v>
      </c>
      <c r="J595" s="144" t="s">
        <v>3</v>
      </c>
      <c r="K595" s="135" t="s">
        <v>3</v>
      </c>
      <c r="L595" s="135" t="s">
        <v>3</v>
      </c>
      <c r="M595" s="134">
        <f>SUM(M596:M601)</f>
        <v>30564.7</v>
      </c>
      <c r="N595" s="134">
        <f>SUM(N596:N601)</f>
        <v>30717.356000000003</v>
      </c>
      <c r="O595" s="134">
        <f>SUM(O596:O601)</f>
        <v>29230.100000000002</v>
      </c>
      <c r="P595" s="134">
        <f t="shared" ref="P595:X595" si="69">SUM(P596:P606)</f>
        <v>31623.331999999999</v>
      </c>
      <c r="Q595" s="134">
        <f t="shared" si="69"/>
        <v>35004.199999999997</v>
      </c>
      <c r="R595" s="134">
        <f t="shared" si="69"/>
        <v>35796.009999999995</v>
      </c>
      <c r="S595" s="134">
        <f t="shared" si="69"/>
        <v>36714.299999999996</v>
      </c>
      <c r="T595" s="134">
        <f t="shared" si="69"/>
        <v>34410.199999999997</v>
      </c>
      <c r="U595" s="134">
        <f t="shared" si="69"/>
        <v>36807.380000000005</v>
      </c>
      <c r="V595" s="134">
        <f t="shared" si="69"/>
        <v>35656.6</v>
      </c>
      <c r="W595" s="134">
        <f t="shared" si="69"/>
        <v>27378.3</v>
      </c>
      <c r="X595" s="134">
        <f t="shared" si="69"/>
        <v>34305.800000000003</v>
      </c>
      <c r="Y595" s="134">
        <f t="shared" si="67"/>
        <v>398208.27799999993</v>
      </c>
      <c r="Z595" s="142"/>
    </row>
    <row r="596" spans="1:26" s="148" customFormat="1" ht="15" customHeight="1">
      <c r="A596" s="254"/>
      <c r="B596" s="244"/>
      <c r="C596" s="243"/>
      <c r="D596" s="157"/>
      <c r="E596" s="135"/>
      <c r="F596" s="135"/>
      <c r="G596" s="243" t="s">
        <v>34</v>
      </c>
      <c r="H596" s="144" t="s">
        <v>318</v>
      </c>
      <c r="I596" s="144" t="s">
        <v>185</v>
      </c>
      <c r="J596" s="144" t="s">
        <v>92</v>
      </c>
      <c r="K596" s="135" t="s">
        <v>3</v>
      </c>
      <c r="L596" s="135" t="s">
        <v>3</v>
      </c>
      <c r="M596" s="134">
        <v>5541.5</v>
      </c>
      <c r="N596" s="134">
        <v>5337.2</v>
      </c>
      <c r="O596" s="134">
        <v>2016.9</v>
      </c>
      <c r="P596" s="134">
        <v>1525.3</v>
      </c>
      <c r="Q596" s="134">
        <v>1558.7</v>
      </c>
      <c r="R596" s="134">
        <v>6690.35</v>
      </c>
      <c r="S596" s="134">
        <v>4667.2</v>
      </c>
      <c r="T596" s="134">
        <v>4235.8</v>
      </c>
      <c r="U596" s="134">
        <v>1259.5</v>
      </c>
      <c r="V596" s="134">
        <v>1296.7</v>
      </c>
      <c r="W596" s="134">
        <v>1002.6</v>
      </c>
      <c r="X596" s="134">
        <v>1258</v>
      </c>
      <c r="Y596" s="134">
        <f t="shared" si="67"/>
        <v>36389.749999999993</v>
      </c>
      <c r="Z596" s="142"/>
    </row>
    <row r="597" spans="1:26" s="148" customFormat="1" ht="15" customHeight="1">
      <c r="A597" s="254"/>
      <c r="B597" s="244"/>
      <c r="C597" s="243"/>
      <c r="D597" s="157"/>
      <c r="E597" s="135"/>
      <c r="F597" s="135"/>
      <c r="G597" s="243"/>
      <c r="H597" s="144" t="s">
        <v>318</v>
      </c>
      <c r="I597" s="144" t="s">
        <v>185</v>
      </c>
      <c r="J597" s="144" t="s">
        <v>218</v>
      </c>
      <c r="K597" s="135" t="s">
        <v>3</v>
      </c>
      <c r="L597" s="135" t="s">
        <v>3</v>
      </c>
      <c r="M597" s="134" t="s">
        <v>3</v>
      </c>
      <c r="N597" s="134" t="s">
        <v>3</v>
      </c>
      <c r="O597" s="134">
        <v>177.2</v>
      </c>
      <c r="P597" s="134">
        <v>120</v>
      </c>
      <c r="Q597" s="134" t="s">
        <v>3</v>
      </c>
      <c r="R597" s="134" t="s">
        <v>3</v>
      </c>
      <c r="S597" s="134">
        <v>19.2</v>
      </c>
      <c r="T597" s="134">
        <v>120.6</v>
      </c>
      <c r="U597" s="134" t="s">
        <v>3</v>
      </c>
      <c r="V597" s="134" t="s">
        <v>3</v>
      </c>
      <c r="W597" s="134" t="s">
        <v>3</v>
      </c>
      <c r="X597" s="134" t="s">
        <v>3</v>
      </c>
      <c r="Y597" s="134">
        <f t="shared" si="67"/>
        <v>437</v>
      </c>
      <c r="Z597" s="142"/>
    </row>
    <row r="598" spans="1:26" s="148" customFormat="1" ht="15" customHeight="1">
      <c r="A598" s="254"/>
      <c r="B598" s="244"/>
      <c r="C598" s="243"/>
      <c r="D598" s="157"/>
      <c r="E598" s="135"/>
      <c r="F598" s="135"/>
      <c r="G598" s="243"/>
      <c r="H598" s="144" t="s">
        <v>318</v>
      </c>
      <c r="I598" s="144" t="s">
        <v>185</v>
      </c>
      <c r="J598" s="144" t="s">
        <v>153</v>
      </c>
      <c r="K598" s="135" t="s">
        <v>3</v>
      </c>
      <c r="L598" s="135" t="s">
        <v>3</v>
      </c>
      <c r="M598" s="134" t="s">
        <v>3</v>
      </c>
      <c r="N598" s="134" t="s">
        <v>3</v>
      </c>
      <c r="O598" s="134">
        <v>33.1</v>
      </c>
      <c r="P598" s="134">
        <v>31.7</v>
      </c>
      <c r="Q598" s="134">
        <v>59.4</v>
      </c>
      <c r="R598" s="134">
        <v>62.74</v>
      </c>
      <c r="S598" s="134">
        <v>62.7</v>
      </c>
      <c r="T598" s="134">
        <v>62.8</v>
      </c>
      <c r="U598" s="134">
        <v>56.8</v>
      </c>
      <c r="V598" s="134">
        <v>75.7</v>
      </c>
      <c r="W598" s="134">
        <v>60</v>
      </c>
      <c r="X598" s="134">
        <v>72</v>
      </c>
      <c r="Y598" s="134">
        <f t="shared" si="67"/>
        <v>576.94000000000005</v>
      </c>
      <c r="Z598" s="142"/>
    </row>
    <row r="599" spans="1:26" s="148" customFormat="1" ht="15" customHeight="1">
      <c r="A599" s="254"/>
      <c r="B599" s="244"/>
      <c r="C599" s="243"/>
      <c r="D599" s="157" t="s">
        <v>3</v>
      </c>
      <c r="E599" s="135" t="s">
        <v>3</v>
      </c>
      <c r="F599" s="135" t="s">
        <v>3</v>
      </c>
      <c r="G599" s="243"/>
      <c r="H599" s="144" t="s">
        <v>318</v>
      </c>
      <c r="I599" s="144" t="s">
        <v>178</v>
      </c>
      <c r="J599" s="144" t="s">
        <v>90</v>
      </c>
      <c r="K599" s="135" t="s">
        <v>3</v>
      </c>
      <c r="L599" s="135" t="s">
        <v>3</v>
      </c>
      <c r="M599" s="134">
        <f>23402.1+644</f>
        <v>24046.1</v>
      </c>
      <c r="N599" s="134">
        <v>24367.8</v>
      </c>
      <c r="O599" s="134">
        <v>26372.9</v>
      </c>
      <c r="P599" s="134">
        <v>27376.982</v>
      </c>
      <c r="Q599" s="134">
        <v>25882.7</v>
      </c>
      <c r="R599" s="134">
        <v>28677.78</v>
      </c>
      <c r="S599" s="134">
        <v>31629.599999999999</v>
      </c>
      <c r="T599" s="134">
        <v>29689.8</v>
      </c>
      <c r="U599" s="134">
        <v>35160.1</v>
      </c>
      <c r="V599" s="134">
        <v>34064.6</v>
      </c>
      <c r="W599" s="134">
        <v>26095</v>
      </c>
      <c r="X599" s="134">
        <v>32595</v>
      </c>
      <c r="Y599" s="134">
        <f t="shared" si="67"/>
        <v>345958.36199999996</v>
      </c>
      <c r="Z599" s="142"/>
    </row>
    <row r="600" spans="1:26" s="148" customFormat="1" ht="15" customHeight="1">
      <c r="A600" s="254"/>
      <c r="B600" s="244"/>
      <c r="C600" s="243"/>
      <c r="D600" s="157" t="s">
        <v>3</v>
      </c>
      <c r="E600" s="135" t="s">
        <v>3</v>
      </c>
      <c r="F600" s="135" t="s">
        <v>3</v>
      </c>
      <c r="G600" s="243"/>
      <c r="H600" s="144" t="s">
        <v>318</v>
      </c>
      <c r="I600" s="144" t="s">
        <v>178</v>
      </c>
      <c r="J600" s="144" t="s">
        <v>92</v>
      </c>
      <c r="K600" s="135" t="s">
        <v>3</v>
      </c>
      <c r="L600" s="135" t="s">
        <v>3</v>
      </c>
      <c r="M600" s="134">
        <f>495.3+453.9</f>
        <v>949.2</v>
      </c>
      <c r="N600" s="134">
        <v>957.36599999999999</v>
      </c>
      <c r="O600" s="134">
        <v>600</v>
      </c>
      <c r="P600" s="134">
        <v>356.2</v>
      </c>
      <c r="Q600" s="134">
        <v>414.9</v>
      </c>
      <c r="R600" s="134">
        <v>365.14</v>
      </c>
      <c r="S600" s="134">
        <v>335.6</v>
      </c>
      <c r="T600" s="134">
        <v>301.2</v>
      </c>
      <c r="U600" s="134">
        <v>330.98</v>
      </c>
      <c r="V600" s="134">
        <v>219.6</v>
      </c>
      <c r="W600" s="134">
        <v>220.7</v>
      </c>
      <c r="X600" s="134">
        <v>380.8</v>
      </c>
      <c r="Y600" s="134">
        <f t="shared" si="67"/>
        <v>5431.6859999999997</v>
      </c>
      <c r="Z600" s="142"/>
    </row>
    <row r="601" spans="1:26" s="148" customFormat="1" ht="15" customHeight="1">
      <c r="A601" s="254"/>
      <c r="B601" s="244"/>
      <c r="C601" s="243"/>
      <c r="D601" s="157"/>
      <c r="E601" s="135"/>
      <c r="F601" s="135"/>
      <c r="G601" s="243"/>
      <c r="H601" s="144" t="s">
        <v>318</v>
      </c>
      <c r="I601" s="144" t="s">
        <v>178</v>
      </c>
      <c r="J601" s="144" t="s">
        <v>153</v>
      </c>
      <c r="K601" s="135" t="s">
        <v>3</v>
      </c>
      <c r="L601" s="135" t="s">
        <v>3</v>
      </c>
      <c r="M601" s="134">
        <f>18.9+9</f>
        <v>27.9</v>
      </c>
      <c r="N601" s="134">
        <v>54.99</v>
      </c>
      <c r="O601" s="134">
        <v>30</v>
      </c>
      <c r="P601" s="134">
        <v>2</v>
      </c>
      <c r="Q601" s="134">
        <v>1</v>
      </c>
      <c r="R601" s="134">
        <v>0</v>
      </c>
      <c r="S601" s="134" t="s">
        <v>3</v>
      </c>
      <c r="T601" s="134">
        <v>0</v>
      </c>
      <c r="U601" s="134"/>
      <c r="V601" s="134"/>
      <c r="W601" s="134"/>
      <c r="X601" s="134"/>
      <c r="Y601" s="134">
        <f t="shared" si="67"/>
        <v>115.89</v>
      </c>
      <c r="Z601" s="142"/>
    </row>
    <row r="602" spans="1:26" s="148" customFormat="1" ht="15" customHeight="1">
      <c r="A602" s="141"/>
      <c r="B602" s="244"/>
      <c r="C602" s="157"/>
      <c r="D602" s="157"/>
      <c r="E602" s="135"/>
      <c r="F602" s="135"/>
      <c r="G602" s="243" t="s">
        <v>249</v>
      </c>
      <c r="H602" s="144" t="s">
        <v>318</v>
      </c>
      <c r="I602" s="144" t="s">
        <v>185</v>
      </c>
      <c r="J602" s="144" t="s">
        <v>92</v>
      </c>
      <c r="K602" s="135" t="s">
        <v>3</v>
      </c>
      <c r="L602" s="135" t="s">
        <v>3</v>
      </c>
      <c r="M602" s="135" t="s">
        <v>3</v>
      </c>
      <c r="N602" s="135" t="s">
        <v>3</v>
      </c>
      <c r="O602" s="135" t="s">
        <v>3</v>
      </c>
      <c r="P602" s="134">
        <v>36.67</v>
      </c>
      <c r="Q602" s="135">
        <v>2662.9</v>
      </c>
      <c r="R602" s="135" t="s">
        <v>3</v>
      </c>
      <c r="S602" s="135" t="s">
        <v>3</v>
      </c>
      <c r="T602" s="135" t="s">
        <v>3</v>
      </c>
      <c r="U602" s="135" t="s">
        <v>3</v>
      </c>
      <c r="V602" s="135" t="s">
        <v>3</v>
      </c>
      <c r="W602" s="135" t="s">
        <v>3</v>
      </c>
      <c r="X602" s="135" t="s">
        <v>3</v>
      </c>
      <c r="Y602" s="134">
        <f t="shared" si="67"/>
        <v>2699.57</v>
      </c>
      <c r="Z602" s="142"/>
    </row>
    <row r="603" spans="1:26" s="148" customFormat="1" ht="15" customHeight="1">
      <c r="A603" s="141"/>
      <c r="B603" s="244"/>
      <c r="C603" s="157"/>
      <c r="D603" s="157"/>
      <c r="E603" s="135"/>
      <c r="F603" s="135"/>
      <c r="G603" s="243"/>
      <c r="H603" s="144" t="s">
        <v>318</v>
      </c>
      <c r="I603" s="144" t="s">
        <v>178</v>
      </c>
      <c r="J603" s="144" t="s">
        <v>90</v>
      </c>
      <c r="K603" s="135" t="s">
        <v>3</v>
      </c>
      <c r="L603" s="135" t="s">
        <v>3</v>
      </c>
      <c r="M603" s="135" t="s">
        <v>3</v>
      </c>
      <c r="N603" s="135" t="s">
        <v>3</v>
      </c>
      <c r="O603" s="135" t="s">
        <v>3</v>
      </c>
      <c r="P603" s="134">
        <v>2088.2800000000002</v>
      </c>
      <c r="Q603" s="134">
        <v>4352.8999999999996</v>
      </c>
      <c r="R603" s="135" t="s">
        <v>3</v>
      </c>
      <c r="S603" s="135" t="s">
        <v>3</v>
      </c>
      <c r="T603" s="135" t="s">
        <v>3</v>
      </c>
      <c r="U603" s="135" t="s">
        <v>3</v>
      </c>
      <c r="V603" s="135" t="s">
        <v>3</v>
      </c>
      <c r="W603" s="135" t="s">
        <v>3</v>
      </c>
      <c r="X603" s="135" t="s">
        <v>3</v>
      </c>
      <c r="Y603" s="134">
        <f t="shared" si="67"/>
        <v>6441.18</v>
      </c>
      <c r="Z603" s="142"/>
    </row>
    <row r="604" spans="1:26" s="148" customFormat="1" ht="15" customHeight="1">
      <c r="A604" s="141"/>
      <c r="B604" s="244"/>
      <c r="C604" s="157"/>
      <c r="D604" s="157"/>
      <c r="E604" s="135"/>
      <c r="F604" s="135"/>
      <c r="G604" s="243"/>
      <c r="H604" s="144" t="s">
        <v>318</v>
      </c>
      <c r="I604" s="144" t="s">
        <v>178</v>
      </c>
      <c r="J604" s="144" t="s">
        <v>92</v>
      </c>
      <c r="K604" s="135" t="s">
        <v>3</v>
      </c>
      <c r="L604" s="135" t="s">
        <v>3</v>
      </c>
      <c r="M604" s="135" t="s">
        <v>3</v>
      </c>
      <c r="N604" s="135" t="s">
        <v>3</v>
      </c>
      <c r="O604" s="135" t="s">
        <v>3</v>
      </c>
      <c r="P604" s="135">
        <v>86.2</v>
      </c>
      <c r="Q604" s="134">
        <v>56.7</v>
      </c>
      <c r="R604" s="135" t="s">
        <v>3</v>
      </c>
      <c r="S604" s="135" t="s">
        <v>3</v>
      </c>
      <c r="T604" s="135" t="s">
        <v>3</v>
      </c>
      <c r="U604" s="135" t="s">
        <v>3</v>
      </c>
      <c r="V604" s="135" t="s">
        <v>3</v>
      </c>
      <c r="W604" s="135" t="s">
        <v>3</v>
      </c>
      <c r="X604" s="135" t="s">
        <v>3</v>
      </c>
      <c r="Y604" s="134">
        <f t="shared" si="67"/>
        <v>142.9</v>
      </c>
      <c r="Z604" s="142"/>
    </row>
    <row r="605" spans="1:26" s="148" customFormat="1" ht="15" customHeight="1">
      <c r="A605" s="141"/>
      <c r="B605" s="244"/>
      <c r="C605" s="157"/>
      <c r="D605" s="157"/>
      <c r="E605" s="135"/>
      <c r="F605" s="135"/>
      <c r="G605" s="243"/>
      <c r="H605" s="144" t="s">
        <v>318</v>
      </c>
      <c r="I605" s="144" t="s">
        <v>178</v>
      </c>
      <c r="J605" s="144" t="s">
        <v>153</v>
      </c>
      <c r="K605" s="135" t="s">
        <v>3</v>
      </c>
      <c r="L605" s="135" t="s">
        <v>3</v>
      </c>
      <c r="M605" s="135" t="s">
        <v>3</v>
      </c>
      <c r="N605" s="135" t="s">
        <v>3</v>
      </c>
      <c r="O605" s="135" t="s">
        <v>3</v>
      </c>
      <c r="P605" s="135"/>
      <c r="Q605" s="134">
        <v>0.6</v>
      </c>
      <c r="R605" s="135" t="s">
        <v>3</v>
      </c>
      <c r="S605" s="135" t="s">
        <v>3</v>
      </c>
      <c r="T605" s="135" t="s">
        <v>3</v>
      </c>
      <c r="U605" s="135" t="s">
        <v>3</v>
      </c>
      <c r="V605" s="135" t="s">
        <v>3</v>
      </c>
      <c r="W605" s="135" t="s">
        <v>3</v>
      </c>
      <c r="X605" s="135" t="s">
        <v>3</v>
      </c>
      <c r="Y605" s="134">
        <f t="shared" si="67"/>
        <v>0.6</v>
      </c>
      <c r="Z605" s="142"/>
    </row>
    <row r="606" spans="1:26" s="148" customFormat="1" ht="64.5" customHeight="1">
      <c r="A606" s="141"/>
      <c r="B606" s="244"/>
      <c r="C606" s="157"/>
      <c r="D606" s="157"/>
      <c r="E606" s="135"/>
      <c r="F606" s="135"/>
      <c r="G606" s="243"/>
      <c r="H606" s="144" t="s">
        <v>318</v>
      </c>
      <c r="I606" s="144" t="s">
        <v>185</v>
      </c>
      <c r="J606" s="144" t="s">
        <v>153</v>
      </c>
      <c r="K606" s="135" t="s">
        <v>3</v>
      </c>
      <c r="L606" s="135" t="s">
        <v>3</v>
      </c>
      <c r="M606" s="135" t="s">
        <v>3</v>
      </c>
      <c r="N606" s="135" t="s">
        <v>3</v>
      </c>
      <c r="O606" s="135" t="s">
        <v>3</v>
      </c>
      <c r="P606" s="135" t="s">
        <v>3</v>
      </c>
      <c r="Q606" s="134">
        <v>14.4</v>
      </c>
      <c r="R606" s="135" t="s">
        <v>3</v>
      </c>
      <c r="S606" s="135" t="s">
        <v>3</v>
      </c>
      <c r="T606" s="135" t="s">
        <v>3</v>
      </c>
      <c r="U606" s="135" t="s">
        <v>3</v>
      </c>
      <c r="V606" s="135" t="s">
        <v>3</v>
      </c>
      <c r="W606" s="135" t="s">
        <v>3</v>
      </c>
      <c r="X606" s="135" t="s">
        <v>3</v>
      </c>
      <c r="Y606" s="134">
        <f t="shared" si="67"/>
        <v>14.4</v>
      </c>
      <c r="Z606" s="142"/>
    </row>
    <row r="607" spans="1:26" s="148" customFormat="1" ht="17.45" customHeight="1">
      <c r="A607" s="155"/>
      <c r="B607" s="156" t="s">
        <v>28</v>
      </c>
      <c r="C607" s="157"/>
      <c r="D607" s="157"/>
      <c r="E607" s="135"/>
      <c r="F607" s="135"/>
      <c r="G607" s="157"/>
      <c r="H607" s="135" t="s">
        <v>3</v>
      </c>
      <c r="I607" s="135" t="s">
        <v>3</v>
      </c>
      <c r="J607" s="135" t="s">
        <v>3</v>
      </c>
      <c r="K607" s="135" t="s">
        <v>3</v>
      </c>
      <c r="L607" s="135" t="s">
        <v>3</v>
      </c>
      <c r="M607" s="134">
        <f>SUM(M608:M609)</f>
        <v>869.2</v>
      </c>
      <c r="N607" s="134">
        <f>SUM(N608:N609)</f>
        <v>763.6</v>
      </c>
      <c r="O607" s="134">
        <f>SUM(O608:O609)</f>
        <v>778.09999999999991</v>
      </c>
      <c r="P607" s="134">
        <f t="shared" ref="P607:X607" si="70">SUM(P608:P611)</f>
        <v>833.4</v>
      </c>
      <c r="Q607" s="134">
        <f t="shared" si="70"/>
        <v>836.3</v>
      </c>
      <c r="R607" s="134">
        <f t="shared" si="70"/>
        <v>0</v>
      </c>
      <c r="S607" s="134">
        <f t="shared" si="70"/>
        <v>0</v>
      </c>
      <c r="T607" s="134">
        <f t="shared" si="70"/>
        <v>0</v>
      </c>
      <c r="U607" s="134">
        <f t="shared" si="70"/>
        <v>0</v>
      </c>
      <c r="V607" s="134">
        <f t="shared" si="70"/>
        <v>0</v>
      </c>
      <c r="W607" s="134">
        <f t="shared" si="70"/>
        <v>0</v>
      </c>
      <c r="X607" s="134">
        <f t="shared" si="70"/>
        <v>0</v>
      </c>
      <c r="Y607" s="134">
        <f t="shared" si="67"/>
        <v>4080.6000000000004</v>
      </c>
      <c r="Z607" s="142"/>
    </row>
    <row r="608" spans="1:26" s="148" customFormat="1" ht="15" customHeight="1">
      <c r="A608" s="155"/>
      <c r="B608" s="244" t="s">
        <v>8</v>
      </c>
      <c r="C608" s="243" t="s">
        <v>6</v>
      </c>
      <c r="D608" s="157"/>
      <c r="E608" s="135" t="s">
        <v>3</v>
      </c>
      <c r="F608" s="135" t="s">
        <v>3</v>
      </c>
      <c r="G608" s="243" t="s">
        <v>34</v>
      </c>
      <c r="H608" s="144" t="s">
        <v>318</v>
      </c>
      <c r="I608" s="144" t="s">
        <v>179</v>
      </c>
      <c r="J608" s="144" t="s">
        <v>90</v>
      </c>
      <c r="K608" s="135" t="s">
        <v>3</v>
      </c>
      <c r="L608" s="135" t="s">
        <v>3</v>
      </c>
      <c r="M608" s="134">
        <v>501</v>
      </c>
      <c r="N608" s="134">
        <v>501.3</v>
      </c>
      <c r="O608" s="134">
        <v>530.9</v>
      </c>
      <c r="P608" s="134">
        <v>228</v>
      </c>
      <c r="Q608" s="135" t="s">
        <v>3</v>
      </c>
      <c r="R608" s="135" t="s">
        <v>3</v>
      </c>
      <c r="S608" s="135" t="s">
        <v>3</v>
      </c>
      <c r="T608" s="135" t="s">
        <v>3</v>
      </c>
      <c r="U608" s="135" t="s">
        <v>3</v>
      </c>
      <c r="V608" s="135" t="s">
        <v>3</v>
      </c>
      <c r="W608" s="135" t="s">
        <v>3</v>
      </c>
      <c r="X608" s="135" t="s">
        <v>3</v>
      </c>
      <c r="Y608" s="134">
        <f t="shared" si="67"/>
        <v>1761.1999999999998</v>
      </c>
      <c r="Z608" s="142"/>
    </row>
    <row r="609" spans="1:26" s="148" customFormat="1" ht="51.75" customHeight="1">
      <c r="A609" s="155"/>
      <c r="B609" s="244"/>
      <c r="C609" s="243"/>
      <c r="D609" s="157"/>
      <c r="E609" s="135"/>
      <c r="F609" s="135"/>
      <c r="G609" s="243"/>
      <c r="H609" s="144" t="s">
        <v>318</v>
      </c>
      <c r="I609" s="144" t="s">
        <v>179</v>
      </c>
      <c r="J609" s="144" t="s">
        <v>92</v>
      </c>
      <c r="K609" s="135" t="s">
        <v>3</v>
      </c>
      <c r="L609" s="135" t="s">
        <v>3</v>
      </c>
      <c r="M609" s="134">
        <v>368.2</v>
      </c>
      <c r="N609" s="134">
        <v>262.3</v>
      </c>
      <c r="O609" s="134">
        <v>247.2</v>
      </c>
      <c r="P609" s="134">
        <v>0</v>
      </c>
      <c r="Q609" s="135" t="s">
        <v>3</v>
      </c>
      <c r="R609" s="135" t="s">
        <v>3</v>
      </c>
      <c r="S609" s="135" t="s">
        <v>3</v>
      </c>
      <c r="T609" s="135" t="s">
        <v>3</v>
      </c>
      <c r="U609" s="135" t="s">
        <v>3</v>
      </c>
      <c r="V609" s="135" t="s">
        <v>3</v>
      </c>
      <c r="W609" s="135" t="s">
        <v>3</v>
      </c>
      <c r="X609" s="135" t="s">
        <v>3</v>
      </c>
      <c r="Y609" s="134">
        <f t="shared" si="67"/>
        <v>877.7</v>
      </c>
      <c r="Z609" s="142"/>
    </row>
    <row r="610" spans="1:26" s="148" customFormat="1" ht="23.25" customHeight="1">
      <c r="A610" s="155"/>
      <c r="B610" s="244"/>
      <c r="C610" s="157"/>
      <c r="D610" s="157"/>
      <c r="E610" s="135"/>
      <c r="F610" s="135"/>
      <c r="G610" s="243" t="s">
        <v>249</v>
      </c>
      <c r="H610" s="144" t="s">
        <v>318</v>
      </c>
      <c r="I610" s="144" t="s">
        <v>179</v>
      </c>
      <c r="J610" s="144" t="s">
        <v>90</v>
      </c>
      <c r="K610" s="135" t="s">
        <v>3</v>
      </c>
      <c r="L610" s="135" t="s">
        <v>3</v>
      </c>
      <c r="M610" s="135" t="s">
        <v>3</v>
      </c>
      <c r="N610" s="135" t="s">
        <v>3</v>
      </c>
      <c r="O610" s="135" t="s">
        <v>3</v>
      </c>
      <c r="P610" s="134">
        <v>381.4</v>
      </c>
      <c r="Q610" s="135">
        <v>682.4</v>
      </c>
      <c r="R610" s="135" t="s">
        <v>3</v>
      </c>
      <c r="S610" s="135" t="s">
        <v>3</v>
      </c>
      <c r="T610" s="135" t="s">
        <v>3</v>
      </c>
      <c r="U610" s="135" t="s">
        <v>3</v>
      </c>
      <c r="V610" s="135" t="s">
        <v>3</v>
      </c>
      <c r="W610" s="135" t="s">
        <v>3</v>
      </c>
      <c r="X610" s="135" t="s">
        <v>3</v>
      </c>
      <c r="Y610" s="134">
        <f t="shared" si="67"/>
        <v>1063.8</v>
      </c>
      <c r="Z610" s="142"/>
    </row>
    <row r="611" spans="1:26" s="148" customFormat="1" ht="105" customHeight="1">
      <c r="A611" s="155"/>
      <c r="B611" s="244"/>
      <c r="C611" s="157"/>
      <c r="D611" s="157"/>
      <c r="E611" s="135"/>
      <c r="F611" s="135"/>
      <c r="G611" s="243"/>
      <c r="H611" s="144" t="s">
        <v>318</v>
      </c>
      <c r="I611" s="144" t="s">
        <v>179</v>
      </c>
      <c r="J611" s="144" t="s">
        <v>92</v>
      </c>
      <c r="K611" s="135" t="s">
        <v>3</v>
      </c>
      <c r="L611" s="135" t="s">
        <v>3</v>
      </c>
      <c r="M611" s="135" t="s">
        <v>3</v>
      </c>
      <c r="N611" s="135" t="s">
        <v>3</v>
      </c>
      <c r="O611" s="135" t="s">
        <v>3</v>
      </c>
      <c r="P611" s="134">
        <v>224</v>
      </c>
      <c r="Q611" s="136">
        <v>153.9</v>
      </c>
      <c r="R611" s="135" t="s">
        <v>3</v>
      </c>
      <c r="S611" s="135" t="s">
        <v>3</v>
      </c>
      <c r="T611" s="135" t="s">
        <v>3</v>
      </c>
      <c r="U611" s="135" t="s">
        <v>3</v>
      </c>
      <c r="V611" s="135" t="s">
        <v>3</v>
      </c>
      <c r="W611" s="135" t="s">
        <v>3</v>
      </c>
      <c r="X611" s="135" t="s">
        <v>3</v>
      </c>
      <c r="Y611" s="134">
        <f t="shared" si="67"/>
        <v>377.9</v>
      </c>
      <c r="Z611" s="142"/>
    </row>
    <row r="612" spans="1:26" s="148" customFormat="1" ht="15" customHeight="1">
      <c r="A612" s="155"/>
      <c r="B612" s="161" t="s">
        <v>9</v>
      </c>
      <c r="C612" s="157" t="s">
        <v>6</v>
      </c>
      <c r="D612" s="157"/>
      <c r="E612" s="135" t="s">
        <v>3</v>
      </c>
      <c r="F612" s="135" t="s">
        <v>3</v>
      </c>
      <c r="G612" s="157"/>
      <c r="H612" s="144"/>
      <c r="I612" s="144"/>
      <c r="J612" s="144"/>
      <c r="K612" s="135" t="s">
        <v>3</v>
      </c>
      <c r="L612" s="135" t="s">
        <v>3</v>
      </c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4"/>
      <c r="Z612" s="143"/>
    </row>
    <row r="613" spans="1:26" s="148" customFormat="1" ht="15" customHeight="1">
      <c r="A613" s="155"/>
      <c r="B613" s="161" t="s">
        <v>10</v>
      </c>
      <c r="C613" s="157" t="s">
        <v>6</v>
      </c>
      <c r="D613" s="157"/>
      <c r="E613" s="135" t="s">
        <v>3</v>
      </c>
      <c r="F613" s="135" t="s">
        <v>3</v>
      </c>
      <c r="G613" s="157"/>
      <c r="H613" s="144" t="s">
        <v>3</v>
      </c>
      <c r="I613" s="144" t="s">
        <v>3</v>
      </c>
      <c r="J613" s="144" t="s">
        <v>3</v>
      </c>
      <c r="K613" s="135" t="s">
        <v>3</v>
      </c>
      <c r="L613" s="135" t="s">
        <v>3</v>
      </c>
      <c r="M613" s="135"/>
      <c r="N613" s="135"/>
      <c r="O613" s="135"/>
      <c r="P613" s="134"/>
      <c r="Q613" s="134"/>
      <c r="R613" s="134"/>
      <c r="S613" s="135"/>
      <c r="T613" s="135"/>
      <c r="U613" s="135"/>
      <c r="V613" s="135"/>
      <c r="W613" s="135"/>
      <c r="X613" s="135"/>
      <c r="Y613" s="134"/>
      <c r="Z613" s="143"/>
    </row>
    <row r="614" spans="1:26" s="148" customFormat="1" ht="78" customHeight="1">
      <c r="A614" s="155"/>
      <c r="B614" s="167" t="s">
        <v>117</v>
      </c>
      <c r="C614" s="157" t="s">
        <v>29</v>
      </c>
      <c r="D614" s="157" t="s">
        <v>3</v>
      </c>
      <c r="E614" s="157" t="s">
        <v>464</v>
      </c>
      <c r="F614" s="135" t="s">
        <v>428</v>
      </c>
      <c r="G614" s="157"/>
      <c r="H614" s="144" t="s">
        <v>3</v>
      </c>
      <c r="I614" s="144" t="s">
        <v>3</v>
      </c>
      <c r="J614" s="144" t="s">
        <v>3</v>
      </c>
      <c r="K614" s="135">
        <v>70</v>
      </c>
      <c r="L614" s="135">
        <v>71</v>
      </c>
      <c r="M614" s="135">
        <v>74</v>
      </c>
      <c r="N614" s="135">
        <v>78</v>
      </c>
      <c r="O614" s="159">
        <v>83</v>
      </c>
      <c r="P614" s="159">
        <v>88</v>
      </c>
      <c r="Q614" s="159">
        <v>90</v>
      </c>
      <c r="R614" s="159">
        <v>90</v>
      </c>
      <c r="S614" s="159">
        <v>90</v>
      </c>
      <c r="T614" s="159">
        <v>90</v>
      </c>
      <c r="U614" s="159">
        <v>90.5</v>
      </c>
      <c r="V614" s="159">
        <v>91</v>
      </c>
      <c r="W614" s="159">
        <v>92</v>
      </c>
      <c r="X614" s="159">
        <v>92</v>
      </c>
      <c r="Y614" s="135" t="s">
        <v>3</v>
      </c>
      <c r="Z614" s="143"/>
    </row>
    <row r="615" spans="1:26" s="148" customFormat="1" ht="26.25" customHeight="1">
      <c r="A615" s="259" t="s">
        <v>369</v>
      </c>
      <c r="B615" s="259"/>
      <c r="C615" s="259"/>
      <c r="D615" s="259"/>
      <c r="E615" s="259"/>
      <c r="F615" s="259"/>
      <c r="G615" s="259"/>
      <c r="H615" s="259"/>
      <c r="I615" s="259"/>
      <c r="J615" s="259"/>
      <c r="K615" s="259"/>
      <c r="L615" s="259"/>
      <c r="M615" s="259"/>
      <c r="N615" s="259"/>
      <c r="O615" s="259"/>
      <c r="P615" s="259"/>
      <c r="Q615" s="259"/>
      <c r="R615" s="259"/>
      <c r="S615" s="259"/>
      <c r="T615" s="259"/>
      <c r="U615" s="259"/>
      <c r="V615" s="259"/>
      <c r="W615" s="259"/>
      <c r="X615" s="259"/>
      <c r="Y615" s="259"/>
      <c r="Z615" s="193"/>
    </row>
    <row r="616" spans="1:26" s="148" customFormat="1" ht="26.25" customHeight="1">
      <c r="A616" s="259" t="s">
        <v>478</v>
      </c>
      <c r="B616" s="259"/>
      <c r="C616" s="259"/>
      <c r="D616" s="259"/>
      <c r="E616" s="259"/>
      <c r="F616" s="259"/>
      <c r="G616" s="259"/>
      <c r="H616" s="259"/>
      <c r="I616" s="259"/>
      <c r="J616" s="259"/>
      <c r="K616" s="259"/>
      <c r="L616" s="259"/>
      <c r="M616" s="259"/>
      <c r="N616" s="259"/>
      <c r="O616" s="259"/>
      <c r="P616" s="259"/>
      <c r="Q616" s="259"/>
      <c r="R616" s="259"/>
      <c r="S616" s="259"/>
      <c r="T616" s="259"/>
      <c r="U616" s="259"/>
      <c r="V616" s="259"/>
      <c r="W616" s="259"/>
      <c r="X616" s="259"/>
      <c r="Y616" s="259"/>
      <c r="Z616" s="194"/>
    </row>
    <row r="617" spans="1:26" s="148" customFormat="1" ht="15" customHeight="1">
      <c r="B617" s="195"/>
      <c r="C617" s="196"/>
      <c r="D617" s="196"/>
      <c r="E617" s="143"/>
      <c r="F617" s="143"/>
      <c r="G617" s="196"/>
      <c r="H617" s="171"/>
      <c r="I617" s="171"/>
      <c r="J617" s="171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s="148" customFormat="1" ht="15" customHeight="1">
      <c r="B618" s="195"/>
      <c r="C618" s="196"/>
      <c r="D618" s="196"/>
      <c r="E618" s="143"/>
      <c r="F618" s="143"/>
      <c r="G618" s="196"/>
      <c r="H618" s="171"/>
      <c r="I618" s="171"/>
      <c r="J618" s="171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s="148" customFormat="1">
      <c r="B619" s="195"/>
      <c r="C619" s="196"/>
      <c r="D619" s="196"/>
      <c r="E619" s="143"/>
      <c r="F619" s="143"/>
      <c r="G619" s="196"/>
      <c r="H619" s="171"/>
      <c r="I619" s="171"/>
      <c r="J619" s="171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s="148" customFormat="1">
      <c r="B620" s="195"/>
      <c r="C620" s="196"/>
      <c r="D620" s="196"/>
      <c r="E620" s="143"/>
      <c r="F620" s="143"/>
      <c r="G620" s="196"/>
      <c r="H620" s="171"/>
      <c r="I620" s="171"/>
      <c r="J620" s="171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>
      <c r="M621" s="132"/>
    </row>
  </sheetData>
  <autoFilter ref="A8:Y618"/>
  <mergeCells count="192">
    <mergeCell ref="A616:Y616"/>
    <mergeCell ref="A615:Y615"/>
    <mergeCell ref="G209:G212"/>
    <mergeCell ref="B206:B212"/>
    <mergeCell ref="C192:C193"/>
    <mergeCell ref="G326:G327"/>
    <mergeCell ref="F223:F227"/>
    <mergeCell ref="B218:B221"/>
    <mergeCell ref="B223:B227"/>
    <mergeCell ref="B440:B441"/>
    <mergeCell ref="C312:C314"/>
    <mergeCell ref="D312:D314"/>
    <mergeCell ref="E312:E314"/>
    <mergeCell ref="A595:A601"/>
    <mergeCell ref="G610:G611"/>
    <mergeCell ref="C608:C609"/>
    <mergeCell ref="B608:B611"/>
    <mergeCell ref="G596:G601"/>
    <mergeCell ref="G602:G606"/>
    <mergeCell ref="B551:B555"/>
    <mergeCell ref="G608:G609"/>
    <mergeCell ref="B572:Y572"/>
    <mergeCell ref="G437:G438"/>
    <mergeCell ref="G447:G448"/>
    <mergeCell ref="C595:C601"/>
    <mergeCell ref="B595:B606"/>
    <mergeCell ref="G525:G526"/>
    <mergeCell ref="G522:G524"/>
    <mergeCell ref="G344:G346"/>
    <mergeCell ref="G312:G314"/>
    <mergeCell ref="C522:C524"/>
    <mergeCell ref="C116:C118"/>
    <mergeCell ref="G359:G360"/>
    <mergeCell ref="G348:G350"/>
    <mergeCell ref="G440:G441"/>
    <mergeCell ref="G458:G459"/>
    <mergeCell ref="C551:C552"/>
    <mergeCell ref="B587:Y587"/>
    <mergeCell ref="B538:B544"/>
    <mergeCell ref="G543:G544"/>
    <mergeCell ref="G539:G542"/>
    <mergeCell ref="F525:F526"/>
    <mergeCell ref="G430:G431"/>
    <mergeCell ref="B469:B471"/>
    <mergeCell ref="G470:G471"/>
    <mergeCell ref="B473:B475"/>
    <mergeCell ref="G474:G475"/>
    <mergeCell ref="F312:F314"/>
    <mergeCell ref="A551:A555"/>
    <mergeCell ref="B240:B241"/>
    <mergeCell ref="A522:A524"/>
    <mergeCell ref="B480:B482"/>
    <mergeCell ref="G481:G482"/>
    <mergeCell ref="B484:B486"/>
    <mergeCell ref="G485:G486"/>
    <mergeCell ref="B491:B493"/>
    <mergeCell ref="G492:G493"/>
    <mergeCell ref="B495:B497"/>
    <mergeCell ref="G496:G497"/>
    <mergeCell ref="B502:B504"/>
    <mergeCell ref="G503:G504"/>
    <mergeCell ref="B506:B508"/>
    <mergeCell ref="G507:G508"/>
    <mergeCell ref="A538:A541"/>
    <mergeCell ref="A251:A252"/>
    <mergeCell ref="B294:B296"/>
    <mergeCell ref="G295:G296"/>
    <mergeCell ref="G270:G273"/>
    <mergeCell ref="G260:G269"/>
    <mergeCell ref="G551:G563"/>
    <mergeCell ref="C538:C543"/>
    <mergeCell ref="B513:Y513"/>
    <mergeCell ref="G356:G357"/>
    <mergeCell ref="G427:G428"/>
    <mergeCell ref="B359:B360"/>
    <mergeCell ref="B522:B524"/>
    <mergeCell ref="B450:B452"/>
    <mergeCell ref="B457:B459"/>
    <mergeCell ref="B461:B463"/>
    <mergeCell ref="G462:G463"/>
    <mergeCell ref="B430:B431"/>
    <mergeCell ref="B446:B448"/>
    <mergeCell ref="G451:G452"/>
    <mergeCell ref="B397:B401"/>
    <mergeCell ref="G5:G6"/>
    <mergeCell ref="B348:B350"/>
    <mergeCell ref="B140:B141"/>
    <mergeCell ref="B27:B35"/>
    <mergeCell ref="C56:C63"/>
    <mergeCell ref="C103:C104"/>
    <mergeCell ref="G88:G94"/>
    <mergeCell ref="B251:B252"/>
    <mergeCell ref="C251:C252"/>
    <mergeCell ref="G336:G338"/>
    <mergeCell ref="G251:G252"/>
    <mergeCell ref="E223:E227"/>
    <mergeCell ref="G323:G324"/>
    <mergeCell ref="G316:G317"/>
    <mergeCell ref="G333:G334"/>
    <mergeCell ref="B103:B104"/>
    <mergeCell ref="G127:G132"/>
    <mergeCell ref="B127:B132"/>
    <mergeCell ref="B56:B63"/>
    <mergeCell ref="B147:B148"/>
    <mergeCell ref="B336:B338"/>
    <mergeCell ref="G56:G65"/>
    <mergeCell ref="G275:G286"/>
    <mergeCell ref="B43:B52"/>
    <mergeCell ref="G28:G34"/>
    <mergeCell ref="F5:F6"/>
    <mergeCell ref="A5:A6"/>
    <mergeCell ref="A27:A34"/>
    <mergeCell ref="K5:Y5"/>
    <mergeCell ref="G172:G177"/>
    <mergeCell ref="G193:G198"/>
    <mergeCell ref="G150:G151"/>
    <mergeCell ref="B316:B317"/>
    <mergeCell ref="A116:A118"/>
    <mergeCell ref="A185:A186"/>
    <mergeCell ref="A192:A193"/>
    <mergeCell ref="A162:A163"/>
    <mergeCell ref="A312:A314"/>
    <mergeCell ref="A240:A241"/>
    <mergeCell ref="B312:B314"/>
    <mergeCell ref="A43:A48"/>
    <mergeCell ref="A72:A76"/>
    <mergeCell ref="G240:G242"/>
    <mergeCell ref="C240:C241"/>
    <mergeCell ref="A103:A104"/>
    <mergeCell ref="A56:A63"/>
    <mergeCell ref="A140:A141"/>
    <mergeCell ref="A218:A221"/>
    <mergeCell ref="G44:G51"/>
    <mergeCell ref="B19:Y19"/>
    <mergeCell ref="E5:E6"/>
    <mergeCell ref="R1:Y1"/>
    <mergeCell ref="C162:C163"/>
    <mergeCell ref="C27:C34"/>
    <mergeCell ref="C5:C6"/>
    <mergeCell ref="C43:C52"/>
    <mergeCell ref="D223:D227"/>
    <mergeCell ref="G219:G220"/>
    <mergeCell ref="G223:G226"/>
    <mergeCell ref="D5:D6"/>
    <mergeCell ref="H5:J5"/>
    <mergeCell ref="G163:G170"/>
    <mergeCell ref="B3:S3"/>
    <mergeCell ref="G199:G204"/>
    <mergeCell ref="B192:B204"/>
    <mergeCell ref="Q2:Y2"/>
    <mergeCell ref="B5:B6"/>
    <mergeCell ref="C185:C186"/>
    <mergeCell ref="C223:C227"/>
    <mergeCell ref="C72:C76"/>
    <mergeCell ref="B155:B156"/>
    <mergeCell ref="G206:G208"/>
    <mergeCell ref="D275:D288"/>
    <mergeCell ref="E275:E288"/>
    <mergeCell ref="C336:C338"/>
    <mergeCell ref="D336:D338"/>
    <mergeCell ref="E336:E338"/>
    <mergeCell ref="F336:F338"/>
    <mergeCell ref="B343:B346"/>
    <mergeCell ref="C343:C346"/>
    <mergeCell ref="E343:E346"/>
    <mergeCell ref="D343:D346"/>
    <mergeCell ref="F343:F346"/>
    <mergeCell ref="B326:B327"/>
    <mergeCell ref="E259:E273"/>
    <mergeCell ref="G235:G236"/>
    <mergeCell ref="G304:G305"/>
    <mergeCell ref="G287:G288"/>
    <mergeCell ref="G104:G107"/>
    <mergeCell ref="G52:G54"/>
    <mergeCell ref="G66:G67"/>
    <mergeCell ref="B116:B125"/>
    <mergeCell ref="G117:G125"/>
    <mergeCell ref="B162:B170"/>
    <mergeCell ref="B172:B177"/>
    <mergeCell ref="B259:B273"/>
    <mergeCell ref="C259:C273"/>
    <mergeCell ref="D259:D273"/>
    <mergeCell ref="G85:G86"/>
    <mergeCell ref="F85:F86"/>
    <mergeCell ref="B72:B86"/>
    <mergeCell ref="C85:C86"/>
    <mergeCell ref="D85:D86"/>
    <mergeCell ref="E85:E86"/>
    <mergeCell ref="G73:G84"/>
    <mergeCell ref="B185:B186"/>
    <mergeCell ref="B275:B288"/>
    <mergeCell ref="C275:C288"/>
  </mergeCells>
  <pageMargins left="0.11811023622047245" right="0.31496062992125984" top="0.55118110236220474" bottom="0.35433070866141736" header="0.31496062992125984" footer="0.31496062992125984"/>
  <pageSetup paperSize="9" scale="34" firstPageNumber="6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Прил.1</vt:lpstr>
      <vt:lpstr>изменение обеспеч в конце</vt:lpstr>
      <vt:lpstr>фин-е 0</vt:lpstr>
      <vt:lpstr>изменения</vt:lpstr>
      <vt:lpstr>'изменение обеспеч в конце'!Заголовки_для_печати</vt:lpstr>
      <vt:lpstr>изменения!Заголовки_для_печати</vt:lpstr>
      <vt:lpstr>Прил.1!Заголовки_для_печати</vt:lpstr>
      <vt:lpstr>'изменение обеспеч в конце'!Область_печати</vt:lpstr>
      <vt:lpstr>изменения!Область_печати</vt:lpstr>
      <vt:lpstr>Прил.1!Область_печати</vt:lpstr>
      <vt:lpstr>'фин-е 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user</cp:lastModifiedBy>
  <cp:lastPrinted>2023-02-20T06:20:35Z</cp:lastPrinted>
  <dcterms:created xsi:type="dcterms:W3CDTF">2013-11-22T11:49:29Z</dcterms:created>
  <dcterms:modified xsi:type="dcterms:W3CDTF">2023-02-20T06:22:54Z</dcterms:modified>
</cp:coreProperties>
</file>