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665" tabRatio="667"/>
  </bookViews>
  <sheets>
    <sheet name="Приложение № 1" sheetId="12" r:id="rId1"/>
  </sheets>
  <definedNames>
    <definedName name="_xlnm.Print_Area" localSheetId="0">'Приложение № 1'!$A$1:$Y$473</definedName>
  </definedNames>
  <calcPr calcId="125725"/>
</workbook>
</file>

<file path=xl/calcChain.xml><?xml version="1.0" encoding="utf-8"?>
<calcChain xmlns="http://schemas.openxmlformats.org/spreadsheetml/2006/main">
  <c r="V316" i="12"/>
  <c r="V315"/>
  <c r="W319"/>
  <c r="V317"/>
  <c r="V409"/>
  <c r="W431"/>
  <c r="X409"/>
  <c r="X408"/>
  <c r="X426"/>
  <c r="X324"/>
  <c r="W324"/>
  <c r="W26"/>
  <c r="X323"/>
  <c r="X25"/>
  <c r="W323"/>
  <c r="X318"/>
  <c r="W318"/>
  <c r="X317"/>
  <c r="W317"/>
  <c r="X316"/>
  <c r="X315"/>
  <c r="W316"/>
  <c r="X418"/>
  <c r="Y419"/>
  <c r="Y467"/>
  <c r="W418"/>
  <c r="V418"/>
  <c r="Y464"/>
  <c r="Y463"/>
  <c r="Y471"/>
  <c r="Y470"/>
  <c r="W409"/>
  <c r="W408"/>
  <c r="W410"/>
  <c r="X410"/>
  <c r="X442"/>
  <c r="Y440"/>
  <c r="Y441"/>
  <c r="Y439"/>
  <c r="W439"/>
  <c r="Y432"/>
  <c r="X431"/>
  <c r="Y427"/>
  <c r="Y426"/>
  <c r="Y428"/>
  <c r="Y429"/>
  <c r="W426"/>
  <c r="V410"/>
  <c r="Y437"/>
  <c r="W60"/>
  <c r="X60"/>
  <c r="V324"/>
  <c r="V323"/>
  <c r="V426"/>
  <c r="V431"/>
  <c r="V436"/>
  <c r="V442"/>
  <c r="V445"/>
  <c r="V448"/>
  <c r="V454"/>
  <c r="V457"/>
  <c r="V463"/>
  <c r="V466"/>
  <c r="V469"/>
  <c r="Y435"/>
  <c r="Y434"/>
  <c r="Y430"/>
  <c r="Y422"/>
  <c r="Y421"/>
  <c r="Y468"/>
  <c r="G340"/>
  <c r="G336"/>
  <c r="G332"/>
  <c r="G330"/>
  <c r="X184"/>
  <c r="X179"/>
  <c r="U184"/>
  <c r="X23"/>
  <c r="X22"/>
  <c r="X21"/>
  <c r="Y220"/>
  <c r="U219"/>
  <c r="Y190"/>
  <c r="V184"/>
  <c r="W184"/>
  <c r="W179"/>
  <c r="M184"/>
  <c r="N184"/>
  <c r="O184"/>
  <c r="P184"/>
  <c r="P179"/>
  <c r="Q184"/>
  <c r="R184"/>
  <c r="S184"/>
  <c r="T184"/>
  <c r="M198"/>
  <c r="N198"/>
  <c r="O198"/>
  <c r="P198"/>
  <c r="Q198"/>
  <c r="S198"/>
  <c r="T198"/>
  <c r="U198"/>
  <c r="V198"/>
  <c r="W198"/>
  <c r="X198"/>
  <c r="R198"/>
  <c r="Y201"/>
  <c r="Y202"/>
  <c r="V64"/>
  <c r="N43"/>
  <c r="O43"/>
  <c r="P43"/>
  <c r="Q43"/>
  <c r="R43"/>
  <c r="S43"/>
  <c r="T43"/>
  <c r="U43"/>
  <c r="V43"/>
  <c r="W43"/>
  <c r="X43"/>
  <c r="M43"/>
  <c r="U214"/>
  <c r="W228"/>
  <c r="X228"/>
  <c r="V228"/>
  <c r="V189"/>
  <c r="V41"/>
  <c r="V40"/>
  <c r="W41"/>
  <c r="W40"/>
  <c r="X40"/>
  <c r="U41"/>
  <c r="U40"/>
  <c r="O25"/>
  <c r="X35"/>
  <c r="X34"/>
  <c r="X33"/>
  <c r="X32"/>
  <c r="X31"/>
  <c r="X28"/>
  <c r="X327"/>
  <c r="X30"/>
  <c r="X326"/>
  <c r="X29"/>
  <c r="X24"/>
  <c r="X325"/>
  <c r="X27"/>
  <c r="X320"/>
  <c r="X20"/>
  <c r="X319"/>
  <c r="X19"/>
  <c r="X18"/>
  <c r="W16"/>
  <c r="X469"/>
  <c r="R23"/>
  <c r="V60"/>
  <c r="U60"/>
  <c r="U189"/>
  <c r="U316"/>
  <c r="U16"/>
  <c r="T316"/>
  <c r="T16"/>
  <c r="T317"/>
  <c r="Y317"/>
  <c r="U318"/>
  <c r="V318"/>
  <c r="V18"/>
  <c r="Y18"/>
  <c r="W18"/>
  <c r="T318"/>
  <c r="U319"/>
  <c r="V319"/>
  <c r="V19"/>
  <c r="T319"/>
  <c r="U320"/>
  <c r="V320"/>
  <c r="V20"/>
  <c r="Y20"/>
  <c r="W320"/>
  <c r="T321"/>
  <c r="Y321"/>
  <c r="T322"/>
  <c r="T323"/>
  <c r="T25"/>
  <c r="T324"/>
  <c r="Y324"/>
  <c r="T325"/>
  <c r="T27"/>
  <c r="T326"/>
  <c r="T29"/>
  <c r="T327"/>
  <c r="T328"/>
  <c r="Y328"/>
  <c r="T329"/>
  <c r="T330"/>
  <c r="T320"/>
  <c r="Y320"/>
  <c r="U323"/>
  <c r="U25"/>
  <c r="U24"/>
  <c r="U324"/>
  <c r="U325"/>
  <c r="V325"/>
  <c r="V27"/>
  <c r="W325"/>
  <c r="W27"/>
  <c r="U326"/>
  <c r="V326"/>
  <c r="V29"/>
  <c r="W326"/>
  <c r="W29"/>
  <c r="U327"/>
  <c r="U30"/>
  <c r="V327"/>
  <c r="V30"/>
  <c r="W327"/>
  <c r="W30"/>
  <c r="U455"/>
  <c r="Y455"/>
  <c r="Y454"/>
  <c r="U409"/>
  <c r="U410"/>
  <c r="Y420"/>
  <c r="U418"/>
  <c r="Y424"/>
  <c r="Y423"/>
  <c r="Y425"/>
  <c r="V423"/>
  <c r="W423"/>
  <c r="X423"/>
  <c r="U423"/>
  <c r="U426"/>
  <c r="Y433"/>
  <c r="Y431"/>
  <c r="U431"/>
  <c r="Y438"/>
  <c r="Y436"/>
  <c r="W436"/>
  <c r="X436"/>
  <c r="U436"/>
  <c r="V439"/>
  <c r="X439"/>
  <c r="U439"/>
  <c r="W442"/>
  <c r="Y443"/>
  <c r="Y442"/>
  <c r="Y444"/>
  <c r="U442"/>
  <c r="Y446"/>
  <c r="Y445"/>
  <c r="Y447"/>
  <c r="W445"/>
  <c r="X445"/>
  <c r="U445"/>
  <c r="Y449"/>
  <c r="Y450"/>
  <c r="W448"/>
  <c r="X448"/>
  <c r="U448"/>
  <c r="Y452"/>
  <c r="Y451"/>
  <c r="Y453"/>
  <c r="V451"/>
  <c r="W451"/>
  <c r="X451"/>
  <c r="U451"/>
  <c r="Y456"/>
  <c r="W454"/>
  <c r="X454"/>
  <c r="Y458"/>
  <c r="Y457"/>
  <c r="Y459"/>
  <c r="W457"/>
  <c r="X457"/>
  <c r="U457"/>
  <c r="Y461"/>
  <c r="Y460"/>
  <c r="Y462"/>
  <c r="V460"/>
  <c r="W460"/>
  <c r="X460"/>
  <c r="U460"/>
  <c r="Y465"/>
  <c r="W463"/>
  <c r="X463"/>
  <c r="W466"/>
  <c r="X466"/>
  <c r="U469"/>
  <c r="W469"/>
  <c r="U317"/>
  <c r="U17"/>
  <c r="Y417"/>
  <c r="Y416"/>
  <c r="Y415"/>
  <c r="X415"/>
  <c r="W415"/>
  <c r="V415"/>
  <c r="U415"/>
  <c r="T415"/>
  <c r="Y414"/>
  <c r="Y413"/>
  <c r="X412"/>
  <c r="W412"/>
  <c r="V412"/>
  <c r="U412"/>
  <c r="T412"/>
  <c r="Y405"/>
  <c r="Y404"/>
  <c r="X403"/>
  <c r="W403"/>
  <c r="V403"/>
  <c r="U403"/>
  <c r="T403"/>
  <c r="Y402"/>
  <c r="Y401"/>
  <c r="X400"/>
  <c r="W400"/>
  <c r="V400"/>
  <c r="U400"/>
  <c r="T400"/>
  <c r="Y399"/>
  <c r="Y398"/>
  <c r="X397"/>
  <c r="W397"/>
  <c r="V397"/>
  <c r="U397"/>
  <c r="T397"/>
  <c r="Y396"/>
  <c r="Y395"/>
  <c r="X394"/>
  <c r="W394"/>
  <c r="V394"/>
  <c r="U394"/>
  <c r="T394"/>
  <c r="X392"/>
  <c r="W392"/>
  <c r="V392"/>
  <c r="U392"/>
  <c r="T392"/>
  <c r="X391"/>
  <c r="W391"/>
  <c r="V391"/>
  <c r="U391"/>
  <c r="T391"/>
  <c r="Y387"/>
  <c r="Y386"/>
  <c r="X385"/>
  <c r="W385"/>
  <c r="V385"/>
  <c r="U385"/>
  <c r="T385"/>
  <c r="Y384"/>
  <c r="Y382"/>
  <c r="Y383"/>
  <c r="X382"/>
  <c r="W382"/>
  <c r="V382"/>
  <c r="U382"/>
  <c r="T382"/>
  <c r="Y381"/>
  <c r="Y380"/>
  <c r="X379"/>
  <c r="W379"/>
  <c r="V379"/>
  <c r="U379"/>
  <c r="T379"/>
  <c r="Y378"/>
  <c r="Y377"/>
  <c r="X376"/>
  <c r="W376"/>
  <c r="V376"/>
  <c r="U376"/>
  <c r="T376"/>
  <c r="Y375"/>
  <c r="Y374"/>
  <c r="X373"/>
  <c r="W373"/>
  <c r="V373"/>
  <c r="U373"/>
  <c r="T373"/>
  <c r="Y372"/>
  <c r="Y371"/>
  <c r="X370"/>
  <c r="W370"/>
  <c r="V370"/>
  <c r="U370"/>
  <c r="T370"/>
  <c r="Y369"/>
  <c r="Y368"/>
  <c r="X367"/>
  <c r="W367"/>
  <c r="V367"/>
  <c r="U367"/>
  <c r="T367"/>
  <c r="X365"/>
  <c r="W365"/>
  <c r="V365"/>
  <c r="U365"/>
  <c r="T365"/>
  <c r="X364"/>
  <c r="W364"/>
  <c r="V364"/>
  <c r="U364"/>
  <c r="T364"/>
  <c r="Y360"/>
  <c r="Y359"/>
  <c r="X358"/>
  <c r="W358"/>
  <c r="V358"/>
  <c r="U358"/>
  <c r="T358"/>
  <c r="Y357"/>
  <c r="Y356"/>
  <c r="X355"/>
  <c r="W355"/>
  <c r="V355"/>
  <c r="U355"/>
  <c r="T355"/>
  <c r="Y354"/>
  <c r="Y353"/>
  <c r="X352"/>
  <c r="W352"/>
  <c r="V352"/>
  <c r="U352"/>
  <c r="T352"/>
  <c r="Y351"/>
  <c r="Y350"/>
  <c r="X349"/>
  <c r="W349"/>
  <c r="V349"/>
  <c r="U349"/>
  <c r="T349"/>
  <c r="Y348"/>
  <c r="Y347"/>
  <c r="X346"/>
  <c r="W346"/>
  <c r="V346"/>
  <c r="U346"/>
  <c r="T346"/>
  <c r="Y345"/>
  <c r="Y344"/>
  <c r="X343"/>
  <c r="W343"/>
  <c r="V343"/>
  <c r="U343"/>
  <c r="T343"/>
  <c r="Y342"/>
  <c r="Y341"/>
  <c r="X340"/>
  <c r="W340"/>
  <c r="V340"/>
  <c r="U340"/>
  <c r="T340"/>
  <c r="Y339"/>
  <c r="Y338"/>
  <c r="X337"/>
  <c r="W337"/>
  <c r="V337"/>
  <c r="U337"/>
  <c r="T337"/>
  <c r="X335"/>
  <c r="W335"/>
  <c r="V335"/>
  <c r="U335"/>
  <c r="T335"/>
  <c r="X334"/>
  <c r="W334"/>
  <c r="V334"/>
  <c r="U334"/>
  <c r="T334"/>
  <c r="Y329"/>
  <c r="U27"/>
  <c r="U20"/>
  <c r="U19"/>
  <c r="Y311"/>
  <c r="Y310"/>
  <c r="X309"/>
  <c r="W309"/>
  <c r="V309"/>
  <c r="U309"/>
  <c r="T309"/>
  <c r="S309"/>
  <c r="R309"/>
  <c r="Q309"/>
  <c r="P309"/>
  <c r="Y308"/>
  <c r="Y307"/>
  <c r="X306"/>
  <c r="W306"/>
  <c r="V306"/>
  <c r="U306"/>
  <c r="T306"/>
  <c r="S306"/>
  <c r="Q306"/>
  <c r="Y305"/>
  <c r="Y304"/>
  <c r="X304"/>
  <c r="W304"/>
  <c r="V304"/>
  <c r="U304"/>
  <c r="T304"/>
  <c r="S304"/>
  <c r="Y303"/>
  <c r="Y302"/>
  <c r="Y301"/>
  <c r="Y299"/>
  <c r="X299"/>
  <c r="W299"/>
  <c r="V299"/>
  <c r="U299"/>
  <c r="T299"/>
  <c r="S299"/>
  <c r="R299"/>
  <c r="Q299"/>
  <c r="P299"/>
  <c r="O299"/>
  <c r="M299"/>
  <c r="Y298"/>
  <c r="Z298"/>
  <c r="X297"/>
  <c r="W297"/>
  <c r="V297"/>
  <c r="U297"/>
  <c r="T297"/>
  <c r="S297"/>
  <c r="N297"/>
  <c r="Y296"/>
  <c r="Y294"/>
  <c r="Y295"/>
  <c r="Z295"/>
  <c r="X294"/>
  <c r="W294"/>
  <c r="V294"/>
  <c r="U294"/>
  <c r="T294"/>
  <c r="S294"/>
  <c r="R294"/>
  <c r="Q294"/>
  <c r="P294"/>
  <c r="O294"/>
  <c r="N294"/>
  <c r="M294"/>
  <c r="Y293"/>
  <c r="Y292"/>
  <c r="Y291"/>
  <c r="Y290"/>
  <c r="X290"/>
  <c r="W290"/>
  <c r="V290"/>
  <c r="U290"/>
  <c r="T290"/>
  <c r="S290"/>
  <c r="R290"/>
  <c r="Q290"/>
  <c r="P290"/>
  <c r="O290"/>
  <c r="Y289"/>
  <c r="Y288"/>
  <c r="X287"/>
  <c r="W287"/>
  <c r="V287"/>
  <c r="U287"/>
  <c r="T287"/>
  <c r="S287"/>
  <c r="R287"/>
  <c r="Q287"/>
  <c r="P287"/>
  <c r="O287"/>
  <c r="N287"/>
  <c r="M287"/>
  <c r="Y287"/>
  <c r="Y286"/>
  <c r="Y285"/>
  <c r="Z285"/>
  <c r="X284"/>
  <c r="W284"/>
  <c r="V284"/>
  <c r="U284"/>
  <c r="T284"/>
  <c r="S284"/>
  <c r="R284"/>
  <c r="Q284"/>
  <c r="P284"/>
  <c r="O284"/>
  <c r="N284"/>
  <c r="M284"/>
  <c r="Y283"/>
  <c r="Y282"/>
  <c r="M282"/>
  <c r="Y281"/>
  <c r="Y280"/>
  <c r="X279"/>
  <c r="W279"/>
  <c r="V279"/>
  <c r="U279"/>
  <c r="T279"/>
  <c r="S279"/>
  <c r="R279"/>
  <c r="Q279"/>
  <c r="P279"/>
  <c r="O279"/>
  <c r="N279"/>
  <c r="M279"/>
  <c r="Y278"/>
  <c r="Y277"/>
  <c r="M277"/>
  <c r="Y276"/>
  <c r="Y275"/>
  <c r="M275"/>
  <c r="Y274"/>
  <c r="Y273"/>
  <c r="M273"/>
  <c r="Y272"/>
  <c r="Y271"/>
  <c r="Y270"/>
  <c r="X269"/>
  <c r="W269"/>
  <c r="V269"/>
  <c r="U269"/>
  <c r="T269"/>
  <c r="S269"/>
  <c r="R269"/>
  <c r="Q269"/>
  <c r="P269"/>
  <c r="O269"/>
  <c r="N269"/>
  <c r="M269"/>
  <c r="Y266"/>
  <c r="X266"/>
  <c r="W266"/>
  <c r="V266"/>
  <c r="T266"/>
  <c r="S266"/>
  <c r="R266"/>
  <c r="Q266"/>
  <c r="P266"/>
  <c r="O266"/>
  <c r="N266"/>
  <c r="M266"/>
  <c r="Y265"/>
  <c r="Y264"/>
  <c r="Y263"/>
  <c r="X262"/>
  <c r="W262"/>
  <c r="V262"/>
  <c r="U262"/>
  <c r="T262"/>
  <c r="S262"/>
  <c r="R262"/>
  <c r="Q262"/>
  <c r="P262"/>
  <c r="O262"/>
  <c r="N262"/>
  <c r="M262"/>
  <c r="Y261"/>
  <c r="Y257"/>
  <c r="Y250"/>
  <c r="Y260"/>
  <c r="X259"/>
  <c r="W259"/>
  <c r="V259"/>
  <c r="U259"/>
  <c r="T259"/>
  <c r="S259"/>
  <c r="R259"/>
  <c r="Q259"/>
  <c r="P259"/>
  <c r="X257"/>
  <c r="X250"/>
  <c r="W257"/>
  <c r="W250"/>
  <c r="V257"/>
  <c r="V250"/>
  <c r="V247"/>
  <c r="U257"/>
  <c r="U250"/>
  <c r="T257"/>
  <c r="T250"/>
  <c r="S257"/>
  <c r="S250"/>
  <c r="R257"/>
  <c r="R250"/>
  <c r="Q257"/>
  <c r="Q250"/>
  <c r="P257"/>
  <c r="P250"/>
  <c r="O257"/>
  <c r="O250"/>
  <c r="N257"/>
  <c r="N250"/>
  <c r="M257"/>
  <c r="M250"/>
  <c r="P256"/>
  <c r="Y256"/>
  <c r="X255"/>
  <c r="X249"/>
  <c r="W255"/>
  <c r="W249"/>
  <c r="W247"/>
  <c r="V255"/>
  <c r="V249"/>
  <c r="U255"/>
  <c r="U249"/>
  <c r="T255"/>
  <c r="T249"/>
  <c r="S255"/>
  <c r="S249"/>
  <c r="R255"/>
  <c r="R249"/>
  <c r="Q255"/>
  <c r="Q249"/>
  <c r="P255"/>
  <c r="P249"/>
  <c r="O255"/>
  <c r="O249"/>
  <c r="O247"/>
  <c r="N255"/>
  <c r="N249"/>
  <c r="M255"/>
  <c r="M249"/>
  <c r="X254"/>
  <c r="X248"/>
  <c r="X247"/>
  <c r="W254"/>
  <c r="V254"/>
  <c r="V248"/>
  <c r="U254"/>
  <c r="U248"/>
  <c r="T254"/>
  <c r="T248"/>
  <c r="T247"/>
  <c r="S254"/>
  <c r="R254"/>
  <c r="R248"/>
  <c r="Q254"/>
  <c r="P254"/>
  <c r="P248"/>
  <c r="P247"/>
  <c r="O254"/>
  <c r="O248"/>
  <c r="N254"/>
  <c r="M254"/>
  <c r="P251"/>
  <c r="Y251"/>
  <c r="Y244"/>
  <c r="Y187"/>
  <c r="Y181"/>
  <c r="Y243"/>
  <c r="Y242"/>
  <c r="Y185"/>
  <c r="X241"/>
  <c r="W241"/>
  <c r="V241"/>
  <c r="U241"/>
  <c r="T241"/>
  <c r="S241"/>
  <c r="R241"/>
  <c r="Q241"/>
  <c r="P241"/>
  <c r="Y240"/>
  <c r="Y239"/>
  <c r="X239"/>
  <c r="W239"/>
  <c r="V239"/>
  <c r="U239"/>
  <c r="T239"/>
  <c r="S239"/>
  <c r="Y238"/>
  <c r="Y237"/>
  <c r="X237"/>
  <c r="W237"/>
  <c r="V237"/>
  <c r="U237"/>
  <c r="T237"/>
  <c r="S237"/>
  <c r="Y236"/>
  <c r="Y235"/>
  <c r="X235"/>
  <c r="W235"/>
  <c r="V235"/>
  <c r="U235"/>
  <c r="T235"/>
  <c r="S235"/>
  <c r="Y234"/>
  <c r="Y233"/>
  <c r="X233"/>
  <c r="W233"/>
  <c r="V233"/>
  <c r="U233"/>
  <c r="T233"/>
  <c r="S233"/>
  <c r="Y232"/>
  <c r="Y231"/>
  <c r="Y230"/>
  <c r="Y229"/>
  <c r="Y228"/>
  <c r="U228"/>
  <c r="T228"/>
  <c r="S228"/>
  <c r="R228"/>
  <c r="Q228"/>
  <c r="P228"/>
  <c r="O228"/>
  <c r="N228"/>
  <c r="M228"/>
  <c r="Y227"/>
  <c r="Y226"/>
  <c r="Y225"/>
  <c r="X224"/>
  <c r="W224"/>
  <c r="V224"/>
  <c r="U224"/>
  <c r="T224"/>
  <c r="R224"/>
  <c r="Y223"/>
  <c r="Y222"/>
  <c r="Y221"/>
  <c r="X219"/>
  <c r="W219"/>
  <c r="V219"/>
  <c r="T219"/>
  <c r="S219"/>
  <c r="R219"/>
  <c r="Q219"/>
  <c r="P219"/>
  <c r="O219"/>
  <c r="N219"/>
  <c r="M219"/>
  <c r="Y218"/>
  <c r="P217"/>
  <c r="P214"/>
  <c r="Y216"/>
  <c r="Y215"/>
  <c r="X214"/>
  <c r="W214"/>
  <c r="V214"/>
  <c r="T214"/>
  <c r="S214"/>
  <c r="R214"/>
  <c r="Q214"/>
  <c r="O214"/>
  <c r="N214"/>
  <c r="M214"/>
  <c r="Y213"/>
  <c r="Y212"/>
  <c r="Y210"/>
  <c r="M212"/>
  <c r="M210"/>
  <c r="Y211"/>
  <c r="N210"/>
  <c r="Y209"/>
  <c r="Y208"/>
  <c r="M208"/>
  <c r="M205"/>
  <c r="Y207"/>
  <c r="Y206"/>
  <c r="Y205"/>
  <c r="X205"/>
  <c r="W205"/>
  <c r="V205"/>
  <c r="U205"/>
  <c r="T205"/>
  <c r="S205"/>
  <c r="R205"/>
  <c r="Q205"/>
  <c r="P205"/>
  <c r="O205"/>
  <c r="N205"/>
  <c r="Y204"/>
  <c r="X203"/>
  <c r="W203"/>
  <c r="V203"/>
  <c r="U203"/>
  <c r="T203"/>
  <c r="Y203"/>
  <c r="Y200"/>
  <c r="Y199"/>
  <c r="Y198"/>
  <c r="Y197"/>
  <c r="Y196"/>
  <c r="Z196"/>
  <c r="Y195"/>
  <c r="Y194"/>
  <c r="P194"/>
  <c r="O194"/>
  <c r="M194"/>
  <c r="Y193"/>
  <c r="Y192"/>
  <c r="Z192"/>
  <c r="Y191"/>
  <c r="X189"/>
  <c r="W189"/>
  <c r="T189"/>
  <c r="S189"/>
  <c r="R189"/>
  <c r="Q189"/>
  <c r="P189"/>
  <c r="O189"/>
  <c r="N189"/>
  <c r="M189"/>
  <c r="X187"/>
  <c r="X181"/>
  <c r="W187"/>
  <c r="W181"/>
  <c r="V187"/>
  <c r="V181"/>
  <c r="U187"/>
  <c r="U181"/>
  <c r="T187"/>
  <c r="T181"/>
  <c r="S187"/>
  <c r="S181"/>
  <c r="R187"/>
  <c r="R181"/>
  <c r="Q187"/>
  <c r="Q181"/>
  <c r="P187"/>
  <c r="X186"/>
  <c r="X180"/>
  <c r="W186"/>
  <c r="W180"/>
  <c r="V186"/>
  <c r="V180"/>
  <c r="U186"/>
  <c r="U183"/>
  <c r="U180"/>
  <c r="T186"/>
  <c r="T180"/>
  <c r="S186"/>
  <c r="S183"/>
  <c r="R186"/>
  <c r="R180"/>
  <c r="Q186"/>
  <c r="Q180"/>
  <c r="O186"/>
  <c r="O180"/>
  <c r="N186"/>
  <c r="N180"/>
  <c r="M186"/>
  <c r="M183"/>
  <c r="X185"/>
  <c r="W185"/>
  <c r="V185"/>
  <c r="U185"/>
  <c r="T185"/>
  <c r="S185"/>
  <c r="R185"/>
  <c r="Q185"/>
  <c r="V179"/>
  <c r="S179"/>
  <c r="R179"/>
  <c r="N179"/>
  <c r="M179"/>
  <c r="Y173"/>
  <c r="Y141"/>
  <c r="M172"/>
  <c r="Y172"/>
  <c r="Y170"/>
  <c r="Y171"/>
  <c r="X170"/>
  <c r="W170"/>
  <c r="V170"/>
  <c r="U170"/>
  <c r="T170"/>
  <c r="S170"/>
  <c r="R170"/>
  <c r="Q170"/>
  <c r="P170"/>
  <c r="O170"/>
  <c r="N170"/>
  <c r="Y167"/>
  <c r="X166"/>
  <c r="W166"/>
  <c r="V166"/>
  <c r="U166"/>
  <c r="T166"/>
  <c r="S166"/>
  <c r="R166"/>
  <c r="Q166"/>
  <c r="Y165"/>
  <c r="X164"/>
  <c r="W164"/>
  <c r="V164"/>
  <c r="U164"/>
  <c r="T164"/>
  <c r="S164"/>
  <c r="R164"/>
  <c r="Q164"/>
  <c r="P164"/>
  <c r="O164"/>
  <c r="Y153"/>
  <c r="Y143"/>
  <c r="Y152"/>
  <c r="Y151"/>
  <c r="Y150"/>
  <c r="Y149"/>
  <c r="X148"/>
  <c r="X145"/>
  <c r="W148"/>
  <c r="W145"/>
  <c r="V148"/>
  <c r="V145"/>
  <c r="U148"/>
  <c r="U145"/>
  <c r="T148"/>
  <c r="T145"/>
  <c r="S148"/>
  <c r="S145"/>
  <c r="O148"/>
  <c r="O145"/>
  <c r="M148"/>
  <c r="Y147"/>
  <c r="Y140"/>
  <c r="Y146"/>
  <c r="R145"/>
  <c r="Q145"/>
  <c r="P145"/>
  <c r="X143"/>
  <c r="W143"/>
  <c r="V143"/>
  <c r="U143"/>
  <c r="T143"/>
  <c r="S143"/>
  <c r="R143"/>
  <c r="Q143"/>
  <c r="P143"/>
  <c r="O143"/>
  <c r="N143"/>
  <c r="M143"/>
  <c r="X142"/>
  <c r="X56"/>
  <c r="W142"/>
  <c r="W56"/>
  <c r="V142"/>
  <c r="U142"/>
  <c r="U56"/>
  <c r="T142"/>
  <c r="T56"/>
  <c r="S142"/>
  <c r="S56"/>
  <c r="R142"/>
  <c r="Q142"/>
  <c r="Q56"/>
  <c r="P142"/>
  <c r="P56"/>
  <c r="O142"/>
  <c r="O56"/>
  <c r="N142"/>
  <c r="N56"/>
  <c r="N53"/>
  <c r="M142"/>
  <c r="M56"/>
  <c r="X141"/>
  <c r="W141"/>
  <c r="V141"/>
  <c r="U141"/>
  <c r="T141"/>
  <c r="S141"/>
  <c r="R141"/>
  <c r="Q141"/>
  <c r="P141"/>
  <c r="O141"/>
  <c r="N141"/>
  <c r="M141"/>
  <c r="X140"/>
  <c r="X139"/>
  <c r="W140"/>
  <c r="V140"/>
  <c r="U140"/>
  <c r="T140"/>
  <c r="S140"/>
  <c r="R140"/>
  <c r="Q140"/>
  <c r="P140"/>
  <c r="O140"/>
  <c r="O139"/>
  <c r="N140"/>
  <c r="M140"/>
  <c r="Y138"/>
  <c r="Y137"/>
  <c r="X137"/>
  <c r="W137"/>
  <c r="V137"/>
  <c r="U137"/>
  <c r="T137"/>
  <c r="S137"/>
  <c r="Q137"/>
  <c r="Y136"/>
  <c r="Y135"/>
  <c r="Y134"/>
  <c r="V133"/>
  <c r="V130"/>
  <c r="U133"/>
  <c r="U130"/>
  <c r="T133"/>
  <c r="T130"/>
  <c r="S133"/>
  <c r="S130"/>
  <c r="R133"/>
  <c r="R130"/>
  <c r="Q133"/>
  <c r="Q130"/>
  <c r="P133"/>
  <c r="P130"/>
  <c r="O133"/>
  <c r="O130"/>
  <c r="N133"/>
  <c r="N130"/>
  <c r="M133"/>
  <c r="M130"/>
  <c r="Y132"/>
  <c r="Y131"/>
  <c r="X130"/>
  <c r="W130"/>
  <c r="Y127"/>
  <c r="Y126"/>
  <c r="Y125"/>
  <c r="X124"/>
  <c r="X121"/>
  <c r="W124"/>
  <c r="W121"/>
  <c r="V124"/>
  <c r="V121"/>
  <c r="U124"/>
  <c r="U121"/>
  <c r="T124"/>
  <c r="T121"/>
  <c r="S124"/>
  <c r="S121"/>
  <c r="R124"/>
  <c r="R121"/>
  <c r="Q124"/>
  <c r="P124"/>
  <c r="O124"/>
  <c r="N124"/>
  <c r="N121"/>
  <c r="M124"/>
  <c r="M121"/>
  <c r="Y123"/>
  <c r="Y122"/>
  <c r="Q121"/>
  <c r="P121"/>
  <c r="O121"/>
  <c r="Y118"/>
  <c r="Y117"/>
  <c r="Y116"/>
  <c r="Y115"/>
  <c r="X114"/>
  <c r="W114"/>
  <c r="V114"/>
  <c r="U114"/>
  <c r="T114"/>
  <c r="S114"/>
  <c r="R114"/>
  <c r="Q114"/>
  <c r="P114"/>
  <c r="O114"/>
  <c r="N114"/>
  <c r="M114"/>
  <c r="Y113"/>
  <c r="Y112"/>
  <c r="Y111"/>
  <c r="O110"/>
  <c r="Y107"/>
  <c r="Y106"/>
  <c r="Y105"/>
  <c r="Y104"/>
  <c r="X103"/>
  <c r="X98"/>
  <c r="W103"/>
  <c r="W98"/>
  <c r="V103"/>
  <c r="V98"/>
  <c r="U103"/>
  <c r="U98"/>
  <c r="T103"/>
  <c r="T98"/>
  <c r="S103"/>
  <c r="S98"/>
  <c r="R103"/>
  <c r="R98"/>
  <c r="Q103"/>
  <c r="Q98"/>
  <c r="P103"/>
  <c r="P98"/>
  <c r="O103"/>
  <c r="O98"/>
  <c r="N103"/>
  <c r="N98"/>
  <c r="M103"/>
  <c r="M98"/>
  <c r="Y102"/>
  <c r="Y101"/>
  <c r="Y100"/>
  <c r="Y99"/>
  <c r="Y95"/>
  <c r="Y94"/>
  <c r="M93"/>
  <c r="M88"/>
  <c r="Y92"/>
  <c r="Y91"/>
  <c r="Y89"/>
  <c r="X88"/>
  <c r="W88"/>
  <c r="V88"/>
  <c r="U88"/>
  <c r="T88"/>
  <c r="S88"/>
  <c r="R88"/>
  <c r="Q88"/>
  <c r="P88"/>
  <c r="O88"/>
  <c r="N88"/>
  <c r="Y85"/>
  <c r="Y84"/>
  <c r="Y83"/>
  <c r="X82"/>
  <c r="X77"/>
  <c r="W82"/>
  <c r="W77"/>
  <c r="V82"/>
  <c r="V77"/>
  <c r="U82"/>
  <c r="U77"/>
  <c r="T82"/>
  <c r="T77"/>
  <c r="S82"/>
  <c r="S77"/>
  <c r="R82"/>
  <c r="R77"/>
  <c r="Q82"/>
  <c r="Q77"/>
  <c r="P82"/>
  <c r="P77"/>
  <c r="O82"/>
  <c r="O77"/>
  <c r="N82"/>
  <c r="N77"/>
  <c r="M82"/>
  <c r="M77"/>
  <c r="Y81"/>
  <c r="Y80"/>
  <c r="Y79"/>
  <c r="Y78"/>
  <c r="Y74"/>
  <c r="Y73"/>
  <c r="Y72"/>
  <c r="M71"/>
  <c r="Y70"/>
  <c r="Y69"/>
  <c r="Y68"/>
  <c r="Y67"/>
  <c r="Y66"/>
  <c r="Y65"/>
  <c r="Y64"/>
  <c r="W64"/>
  <c r="U64"/>
  <c r="T64"/>
  <c r="S64"/>
  <c r="R64"/>
  <c r="Q64"/>
  <c r="P64"/>
  <c r="O64"/>
  <c r="N64"/>
  <c r="M64"/>
  <c r="X62"/>
  <c r="X57"/>
  <c r="W62"/>
  <c r="W57"/>
  <c r="V62"/>
  <c r="U62"/>
  <c r="U57"/>
  <c r="T62"/>
  <c r="T57"/>
  <c r="T53"/>
  <c r="S62"/>
  <c r="S57"/>
  <c r="R62"/>
  <c r="R57"/>
  <c r="Q62"/>
  <c r="Q57"/>
  <c r="P62"/>
  <c r="P57"/>
  <c r="O62"/>
  <c r="O57"/>
  <c r="N62"/>
  <c r="N57"/>
  <c r="M62"/>
  <c r="M57"/>
  <c r="Y57"/>
  <c r="X61"/>
  <c r="X59"/>
  <c r="W61"/>
  <c r="W59"/>
  <c r="V61"/>
  <c r="U61"/>
  <c r="U59"/>
  <c r="T61"/>
  <c r="S61"/>
  <c r="S55"/>
  <c r="R61"/>
  <c r="R55"/>
  <c r="Q61"/>
  <c r="P61"/>
  <c r="P55"/>
  <c r="O61"/>
  <c r="O55"/>
  <c r="O53"/>
  <c r="N61"/>
  <c r="N55"/>
  <c r="M61"/>
  <c r="T60"/>
  <c r="T54"/>
  <c r="S60"/>
  <c r="R60"/>
  <c r="R54"/>
  <c r="Q60"/>
  <c r="P60"/>
  <c r="P54"/>
  <c r="P53"/>
  <c r="O60"/>
  <c r="N60"/>
  <c r="M60"/>
  <c r="M54"/>
  <c r="Y47"/>
  <c r="Y46"/>
  <c r="Y45"/>
  <c r="Y44"/>
  <c r="T41"/>
  <c r="T40"/>
  <c r="S41"/>
  <c r="S40"/>
  <c r="R41"/>
  <c r="R40"/>
  <c r="Q41"/>
  <c r="Q40"/>
  <c r="P41"/>
  <c r="P40"/>
  <c r="O41"/>
  <c r="N41"/>
  <c r="M41"/>
  <c r="M40"/>
  <c r="O40"/>
  <c r="N40"/>
  <c r="P36"/>
  <c r="Y36"/>
  <c r="W35"/>
  <c r="V35"/>
  <c r="U35"/>
  <c r="T35"/>
  <c r="S35"/>
  <c r="R35"/>
  <c r="Q35"/>
  <c r="P35"/>
  <c r="O35"/>
  <c r="N35"/>
  <c r="M35"/>
  <c r="W34"/>
  <c r="V34"/>
  <c r="U34"/>
  <c r="T34"/>
  <c r="S34"/>
  <c r="R34"/>
  <c r="Q34"/>
  <c r="P34"/>
  <c r="O34"/>
  <c r="N34"/>
  <c r="M34"/>
  <c r="W33"/>
  <c r="V33"/>
  <c r="U33"/>
  <c r="T33"/>
  <c r="S33"/>
  <c r="R33"/>
  <c r="Q33"/>
  <c r="P33"/>
  <c r="O33"/>
  <c r="N33"/>
  <c r="M33"/>
  <c r="W32"/>
  <c r="V32"/>
  <c r="U32"/>
  <c r="T32"/>
  <c r="S32"/>
  <c r="R32"/>
  <c r="Q32"/>
  <c r="P32"/>
  <c r="O32"/>
  <c r="N32"/>
  <c r="M32"/>
  <c r="W31"/>
  <c r="V31"/>
  <c r="U31"/>
  <c r="T31"/>
  <c r="S31"/>
  <c r="R31"/>
  <c r="Q31"/>
  <c r="P31"/>
  <c r="O31"/>
  <c r="N31"/>
  <c r="M31"/>
  <c r="S30"/>
  <c r="R30"/>
  <c r="T30"/>
  <c r="Q30"/>
  <c r="P30"/>
  <c r="O30"/>
  <c r="N30"/>
  <c r="M30"/>
  <c r="Y30"/>
  <c r="U29"/>
  <c r="S29"/>
  <c r="R29"/>
  <c r="Q29"/>
  <c r="P29"/>
  <c r="O29"/>
  <c r="N29"/>
  <c r="M29"/>
  <c r="W28"/>
  <c r="V28"/>
  <c r="U28"/>
  <c r="T28"/>
  <c r="S28"/>
  <c r="R28"/>
  <c r="Q28"/>
  <c r="P28"/>
  <c r="O28"/>
  <c r="N28"/>
  <c r="M28"/>
  <c r="S27"/>
  <c r="R27"/>
  <c r="Q27"/>
  <c r="P27"/>
  <c r="O27"/>
  <c r="N27"/>
  <c r="M27"/>
  <c r="S26"/>
  <c r="R26"/>
  <c r="Q26"/>
  <c r="P26"/>
  <c r="O26"/>
  <c r="O24"/>
  <c r="N26"/>
  <c r="M26"/>
  <c r="S25"/>
  <c r="R25"/>
  <c r="R24"/>
  <c r="Q25"/>
  <c r="P25"/>
  <c r="P24"/>
  <c r="P14"/>
  <c r="N25"/>
  <c r="M25"/>
  <c r="W23"/>
  <c r="V23"/>
  <c r="U23"/>
  <c r="T23"/>
  <c r="S23"/>
  <c r="Q23"/>
  <c r="P23"/>
  <c r="O23"/>
  <c r="N23"/>
  <c r="M23"/>
  <c r="W22"/>
  <c r="V22"/>
  <c r="U22"/>
  <c r="T22"/>
  <c r="S22"/>
  <c r="R22"/>
  <c r="Q22"/>
  <c r="P22"/>
  <c r="O22"/>
  <c r="N22"/>
  <c r="M22"/>
  <c r="W21"/>
  <c r="V21"/>
  <c r="U21"/>
  <c r="T21"/>
  <c r="S21"/>
  <c r="R21"/>
  <c r="R15"/>
  <c r="R14"/>
  <c r="Q21"/>
  <c r="P21"/>
  <c r="O21"/>
  <c r="N21"/>
  <c r="Y21"/>
  <c r="M21"/>
  <c r="T20"/>
  <c r="S20"/>
  <c r="R20"/>
  <c r="Q20"/>
  <c r="P20"/>
  <c r="O20"/>
  <c r="N20"/>
  <c r="M20"/>
  <c r="T19"/>
  <c r="S19"/>
  <c r="R19"/>
  <c r="Q19"/>
  <c r="P19"/>
  <c r="O19"/>
  <c r="N19"/>
  <c r="M19"/>
  <c r="U18"/>
  <c r="S18"/>
  <c r="R18"/>
  <c r="Q18"/>
  <c r="P18"/>
  <c r="O18"/>
  <c r="N18"/>
  <c r="M18"/>
  <c r="T17"/>
  <c r="S17"/>
  <c r="R17"/>
  <c r="Q17"/>
  <c r="P17"/>
  <c r="O17"/>
  <c r="N17"/>
  <c r="M17"/>
  <c r="S16"/>
  <c r="S15"/>
  <c r="R16"/>
  <c r="Q16"/>
  <c r="Q15"/>
  <c r="Q14"/>
  <c r="P16"/>
  <c r="O16"/>
  <c r="O15"/>
  <c r="O14"/>
  <c r="N16"/>
  <c r="M16"/>
  <c r="P59"/>
  <c r="Y306"/>
  <c r="Y349"/>
  <c r="U139"/>
  <c r="Y35"/>
  <c r="V55"/>
  <c r="N253"/>
  <c r="Y373"/>
  <c r="M55"/>
  <c r="Q55"/>
  <c r="W253"/>
  <c r="Y224"/>
  <c r="Y343"/>
  <c r="Y370"/>
  <c r="Q183"/>
  <c r="Y124"/>
  <c r="R139"/>
  <c r="Y392"/>
  <c r="O183"/>
  <c r="N54"/>
  <c r="S180"/>
  <c r="S178"/>
  <c r="V253"/>
  <c r="Y269"/>
  <c r="Y82"/>
  <c r="Y93"/>
  <c r="Y88"/>
  <c r="Y376"/>
  <c r="Y403"/>
  <c r="M139"/>
  <c r="S139"/>
  <c r="Y279"/>
  <c r="Y337"/>
  <c r="T139"/>
  <c r="Y340"/>
  <c r="Y355"/>
  <c r="Y394"/>
  <c r="O54"/>
  <c r="Y365"/>
  <c r="R56"/>
  <c r="Y110"/>
  <c r="V363"/>
  <c r="T333"/>
  <c r="U333"/>
  <c r="W363"/>
  <c r="X390"/>
  <c r="V333"/>
  <c r="T390"/>
  <c r="X363"/>
  <c r="T363"/>
  <c r="X333"/>
  <c r="V390"/>
  <c r="W333"/>
  <c r="U363"/>
  <c r="U390"/>
  <c r="W390"/>
  <c r="W54"/>
  <c r="Q179"/>
  <c r="Q178"/>
  <c r="N183"/>
  <c r="W183"/>
  <c r="Y241"/>
  <c r="P253"/>
  <c r="Y335"/>
  <c r="Y352"/>
  <c r="Y379"/>
  <c r="Y367"/>
  <c r="Y148"/>
  <c r="Y145"/>
  <c r="R59"/>
  <c r="Y346"/>
  <c r="Y385"/>
  <c r="Y61"/>
  <c r="O179"/>
  <c r="O178"/>
  <c r="U179"/>
  <c r="U178"/>
  <c r="R183"/>
  <c r="Y217"/>
  <c r="Y214"/>
  <c r="T253"/>
  <c r="Y400"/>
  <c r="Y412"/>
  <c r="Y103"/>
  <c r="Y98"/>
  <c r="P186"/>
  <c r="Y186"/>
  <c r="Y180"/>
  <c r="P183"/>
  <c r="N248"/>
  <c r="W248"/>
  <c r="M253"/>
  <c r="O253"/>
  <c r="U253"/>
  <c r="Y297"/>
  <c r="Y364"/>
  <c r="Y363"/>
  <c r="M170"/>
  <c r="Y334"/>
  <c r="Y391"/>
  <c r="X55"/>
  <c r="R253"/>
  <c r="Y284"/>
  <c r="U26"/>
  <c r="U322"/>
  <c r="U315"/>
  <c r="U314"/>
  <c r="M59"/>
  <c r="M24"/>
  <c r="V57"/>
  <c r="U454"/>
  <c r="M180"/>
  <c r="M178"/>
  <c r="X253"/>
  <c r="T183"/>
  <c r="T179"/>
  <c r="T178"/>
  <c r="Y33"/>
  <c r="W55"/>
  <c r="W53"/>
  <c r="V56"/>
  <c r="V53"/>
  <c r="V139"/>
  <c r="N15"/>
  <c r="Y32"/>
  <c r="O59"/>
  <c r="Y121"/>
  <c r="Y325"/>
  <c r="U55"/>
  <c r="M248"/>
  <c r="Y255"/>
  <c r="Y249"/>
  <c r="P15"/>
  <c r="Q24"/>
  <c r="Y31"/>
  <c r="Q59"/>
  <c r="Q54"/>
  <c r="W139"/>
  <c r="Y166"/>
  <c r="Y164"/>
  <c r="Q248"/>
  <c r="Q253"/>
  <c r="S248"/>
  <c r="S253"/>
  <c r="T315"/>
  <c r="T314"/>
  <c r="V183"/>
  <c r="P139"/>
  <c r="V59"/>
  <c r="V16"/>
  <c r="X54"/>
  <c r="X53"/>
  <c r="Z291"/>
  <c r="Y62"/>
  <c r="Y142"/>
  <c r="Y77"/>
  <c r="N24"/>
  <c r="S24"/>
  <c r="S14"/>
  <c r="Y43"/>
  <c r="Y41"/>
  <c r="Y40"/>
  <c r="S54"/>
  <c r="S53"/>
  <c r="S59"/>
  <c r="T55"/>
  <c r="T59"/>
  <c r="Y71"/>
  <c r="Y114"/>
  <c r="Y133"/>
  <c r="Y130"/>
  <c r="N139"/>
  <c r="Y60"/>
  <c r="Y59"/>
  <c r="U408"/>
  <c r="Y22"/>
  <c r="U15"/>
  <c r="T15"/>
  <c r="S247"/>
  <c r="Q139"/>
  <c r="Y358"/>
  <c r="Y397"/>
  <c r="N14"/>
  <c r="Y390"/>
  <c r="Y34"/>
  <c r="R178"/>
  <c r="Y259"/>
  <c r="P180"/>
  <c r="P178"/>
  <c r="Y23"/>
  <c r="Y28"/>
  <c r="N178"/>
  <c r="Y219"/>
  <c r="Y262"/>
  <c r="Y309"/>
  <c r="U54"/>
  <c r="Y54"/>
  <c r="Y189"/>
  <c r="Y333"/>
  <c r="U14"/>
  <c r="M15"/>
  <c r="N59"/>
  <c r="M14"/>
  <c r="Y254"/>
  <c r="Y184"/>
  <c r="Y179"/>
  <c r="Y178"/>
  <c r="X183"/>
  <c r="X178"/>
  <c r="V17"/>
  <c r="Q247"/>
  <c r="N247"/>
  <c r="V178"/>
  <c r="U247"/>
  <c r="Q53"/>
  <c r="Y318"/>
  <c r="W178"/>
  <c r="Y183"/>
  <c r="W25"/>
  <c r="Y448"/>
  <c r="Y326"/>
  <c r="Y327"/>
  <c r="X26"/>
  <c r="V26"/>
  <c r="Y27"/>
  <c r="W24"/>
  <c r="W322"/>
  <c r="Y466"/>
  <c r="V25"/>
  <c r="V24"/>
  <c r="V408"/>
  <c r="W19"/>
  <c r="Y19"/>
  <c r="W20"/>
  <c r="X322"/>
  <c r="Y410"/>
  <c r="Y323"/>
  <c r="Y322"/>
  <c r="Y469"/>
  <c r="Y316"/>
  <c r="X17"/>
  <c r="W17"/>
  <c r="Y17"/>
  <c r="W315"/>
  <c r="W314"/>
  <c r="W15"/>
  <c r="W14"/>
  <c r="Y409"/>
  <c r="Y408"/>
  <c r="Y418"/>
  <c r="Y25"/>
  <c r="Y248"/>
  <c r="Y247"/>
  <c r="V15"/>
  <c r="U53"/>
  <c r="Y29"/>
  <c r="R53"/>
  <c r="Y139"/>
  <c r="M247"/>
  <c r="Y253"/>
  <c r="Y55"/>
  <c r="Y53"/>
  <c r="M53"/>
  <c r="Y56"/>
  <c r="R247"/>
  <c r="X314"/>
  <c r="Y319"/>
  <c r="Y315"/>
  <c r="Y314"/>
  <c r="V322"/>
  <c r="V314"/>
  <c r="X16"/>
  <c r="X15"/>
  <c r="X14"/>
  <c r="T26"/>
  <c r="T24"/>
  <c r="Y26"/>
  <c r="Y16"/>
  <c r="Y15"/>
  <c r="V14"/>
  <c r="Y14"/>
  <c r="T14"/>
  <c r="Y24"/>
</calcChain>
</file>

<file path=xl/sharedStrings.xml><?xml version="1.0" encoding="utf-8"?>
<sst xmlns="http://schemas.openxmlformats.org/spreadsheetml/2006/main" count="4456" uniqueCount="520">
  <si>
    <t>С=В*100/А, А- всего обучающихся инвалидов в текущем году, В -  количество инвалидов, обучавшихся по программам среднего профессионального образования, выбывших по причине академической неуспеваемости в текущем году, С - 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неуспеваемости.</t>
  </si>
  <si>
    <t>Мероприятие "Приобретение индивидуальной FM-системы  для людей с нарушением слуха"</t>
  </si>
  <si>
    <t>2014-2016</t>
  </si>
  <si>
    <t>Задача 4 ."Формирование условий для беспрепятственного доступа инвалидов и других МГН к приоритетным объектам и услугам в сфере социальной защиты, здравоохранения, культуры, образования, транспорта и пешеходной инфраструктуры, информации и связи, физической культуры и спорта в Забайкальском крае"</t>
  </si>
  <si>
    <t>Мероприятие "Адаптация для инвалидов и других МГН приоритетных объектов профессиональных образовательных организаций: создание универсальной безбарьерной среды, позволяющей обучаться совместно детям-инвалидам и детям, не имеющим нарушения развития, в профессиональных образовательных организациях Забайкальского края, в том числе: установка средств информационной доступности, тактильных табличек, оборудование пандусами и поручнями"</t>
  </si>
  <si>
    <t>Показатель  "Доля доступных для инвалидов и других МГН приоритетных объектов социальной, транспортной, инженерной инфраструктуры в общем количестве приоритетных объектов в Забайкальском крае"</t>
  </si>
  <si>
    <t>2.1.2. ПП-1</t>
  </si>
  <si>
    <t xml:space="preserve">Министерство труда и социальной защиты населения Забайкальского края, ООО "Читинский центр социально-трудовой реабилитации инвалидов по зрению Всероссийского общества слепых" </t>
  </si>
  <si>
    <t>2.1.2. ПП-2</t>
  </si>
  <si>
    <t>2.1.4. ПП-1</t>
  </si>
  <si>
    <t>2.1.4 ПП-2</t>
  </si>
  <si>
    <t>2.1.5. ПП-1</t>
  </si>
  <si>
    <t>Показатель "Доля инвалидов, принятых на обучение по программам среднего профессионального образования (по отношению к предыдущему году)"</t>
  </si>
  <si>
    <t>Показатель "Доля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неуспеваемости"</t>
  </si>
  <si>
    <t>Мероприятие "Адаптация для инвалидов и других МГН приоритетных объектов социальной защиты населения: приобретение телефонных аппаратов с учетом особых потребностей инвалидов по слуху и зрению, приобретение подъемных устройств, приобретение и установка адаптационного приспособления для оборудования санитарных комнат, установка средств информации и телекоммуникации, приспособление лестниц внутри зданий; оборудование пандусами, поручнями, тактильными плитками, световыми табло и пр."</t>
  </si>
  <si>
    <t>Мероприятие "Адаптация для инвалидов и других МГН приоритетных объектов физической культуры и спорта: приобретение мобильных механических подъемных устройств, раздвижных телескопических пандусов, ступенькоходов, информационных табло и пр."</t>
  </si>
  <si>
    <t>Мероприятие "Адаптация для инвалидов и других МГН приоритетных объектов занятости населения: установка средств информационной доступности, тактильных табличек и мнемосхем, оборудование кнопками вызова помощника, пандусами и поручнями и пр."</t>
  </si>
  <si>
    <t>Мероприятие "Адаптация для инвалидов и других МГН приоритетных объектов здравоохранения: установка средств информационной доступности, тактильных табличек и мнемосхем, оборудование кнопками вызова помощника, пандусами и поручнями и пр."</t>
  </si>
  <si>
    <t>2.1.3. ПП-1</t>
  </si>
  <si>
    <t>Показатель "Доля образовательных организаций, в которых созданы условия для получения детьми-инвалидами качественного образования, в общем количестве образовательных организаций в Забайкальском крае"</t>
  </si>
  <si>
    <t xml:space="preserve">Показатель "Доля приоритетных объектов, доступных для инвалидов и других МГН в сфере социальной защиты, в общем количестве приоритетных объектов в сфере социальной защиты в Забайкальском крае" </t>
  </si>
  <si>
    <t>2.1.1. ПП-2</t>
  </si>
  <si>
    <t>Мероприятие "Государственная поддержка региональных (краевых) общероссийских общественных объединений и организаций инвалидов"</t>
  </si>
  <si>
    <t xml:space="preserve">Показатель "Доля приоритетных объектов, доступных для инвалидов и других МГН в сфере культуры, в общем количестве приоритетных объектов в сфере культуры  в Забайкальском крае" </t>
  </si>
  <si>
    <t>632</t>
  </si>
  <si>
    <t xml:space="preserve">Показатель "Доля приоритетных объектов, доступных для инвалидов и других МГН в сфере физической культуры и спорта, в общем количестве приоритетных объектов в сфере физической культуры и спорта в Забайкальском крае" </t>
  </si>
  <si>
    <t xml:space="preserve">Показатель "Доля приоритетных объектов, доступных для инвалидов и других МГН в сфере здравоохранения, в общем количестве приоритетных объектов в сфере здравоохранения  в Забайкальском крае" </t>
  </si>
  <si>
    <t xml:space="preserve">Показатель "Доля приоритетных объектов органов службы занятости, доступных для инвалидов и других МГН, в общем количестве объектов органов службы занятости в Забайкальском крае" </t>
  </si>
  <si>
    <t>Задача 1. "Оценка состояния доступности приоритетных объектов и услуг и формирование нормативной правовой и методической базы по обеспечению доступности приоритетных объектов и услуг в приоритетных сферах жизнедеятельности инвалидов и других МГН в Забайкальском крае"</t>
  </si>
  <si>
    <t>всего по подпрограмме</t>
  </si>
  <si>
    <t>24101R0270</t>
  </si>
  <si>
    <t>1.1. ПП-1</t>
  </si>
  <si>
    <t>Подпрограмма № 2 "Повышение уровня доступности приоритетных объектов и услуг в приоритетных сферах жизнедеятельности инвалидов и других МГН в Забайкальском крае"</t>
  </si>
  <si>
    <t>финансирование за счет федерального бюджета (средства Министерства труда и социальной защиты Российской Федерации)</t>
  </si>
  <si>
    <t>финансирование за счет  муниципальных бюджета</t>
  </si>
  <si>
    <t>ПП-1</t>
  </si>
  <si>
    <t xml:space="preserve"> финансирование за счет средств  федерального бюджета (средства Министерства труда и социальной защиты Российской Федерации)</t>
  </si>
  <si>
    <t>2.1.3 ПП-2</t>
  </si>
  <si>
    <t>2.1.5 ПП-2</t>
  </si>
  <si>
    <t>2.2.1</t>
  </si>
  <si>
    <t>2.2.1. ПП-1</t>
  </si>
  <si>
    <t>2.2.1. ПП-2</t>
  </si>
  <si>
    <t>2.2.1. ПП-3</t>
  </si>
  <si>
    <t>2.2.1 ПП-5</t>
  </si>
  <si>
    <t>2.2.1 ПП-6</t>
  </si>
  <si>
    <t>2.2.1. ПП-8</t>
  </si>
  <si>
    <t>2.2.1. ПП-9</t>
  </si>
  <si>
    <t>2.2.1. ПП-10</t>
  </si>
  <si>
    <t>2.2.2</t>
  </si>
  <si>
    <t>2.2.2. ПП-1</t>
  </si>
  <si>
    <t>2.2.2. ПП-2</t>
  </si>
  <si>
    <t>2.2.3</t>
  </si>
  <si>
    <t>2.2.3. ПП-1</t>
  </si>
  <si>
    <t>2.2.3 ПП-2</t>
  </si>
  <si>
    <t>Мероприятие "Закупка низкопольных специализированных троллейбусов и автобусов, приспособленных для перевозки инвалидов на маршрутах общественного транспорта; адаптация имеющихся троллейбусов средствами информации: оборудование информационными табло, средствами звукового оповещения"</t>
  </si>
  <si>
    <t>Мероприятие "Организация проведения мониторинга по определению потребностей инвалидов в мерах по обеспечению доступной среды жизнедеятельности"</t>
  </si>
  <si>
    <t>Задача 3. "Формирование условий для просвещенности граждан в вопросах инвалидности и устранения отношенческих барьеров в Забайкальском крае"</t>
  </si>
  <si>
    <t>Подпрограмма № 3 "Информационно-методическое и кадровое обеспечение системы реабилитации и социальной интеграции инвалидов, 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МГН в Забайкальском крае"</t>
  </si>
  <si>
    <t>Подпрограмма № 1 "Совершенствование нормативно-правовой и организационной 
основы формирования доступной среды жизнедеятельности
 инвалидов и других МГН в Забайкальском крае"</t>
  </si>
  <si>
    <t>24202R0270</t>
  </si>
  <si>
    <t>2420150270</t>
  </si>
  <si>
    <t>Показатель  "Доля детей-инвалидов, которым созданы условия для получения качественного начального общего, основного общего, среднего общего образования, от общей численности детей-инвалидов школьного возраста"</t>
  </si>
  <si>
    <t>Показатель  "Доля общеобразовательных организаций, в которых создана универсальная безбарьерная среда, для инклюзивного образования детей-инвалидов, в общем количестве общеобразовательных организаций Забайкальского края"</t>
  </si>
  <si>
    <t>Мероприятие "Организация выпуска периодического информационного бюллетеня "Преодоление", посвященного проблемам инвалидов (совместно с Забайкальской региональной организацией Общероссийской общественной организации "Всероссийское общество инвалидов")"</t>
  </si>
  <si>
    <t>Мероприятие "Приобретение специализированного оборудования для организации выпуска периодического информационного бюллетеня "Преодоление", посвященного проблемам инвалидов"</t>
  </si>
  <si>
    <t>гр.1</t>
  </si>
  <si>
    <t>2430150270</t>
  </si>
  <si>
    <t>2440150270</t>
  </si>
  <si>
    <t>2.1.5.1</t>
  </si>
  <si>
    <t xml:space="preserve">Министерство труда и социальной защиты населения Забайкальского края </t>
  </si>
  <si>
    <t>Министерство труда и социальной защиты населения Забайкальского края (из средств Министерства труда и социальной защиты Российской Федерации)</t>
  </si>
  <si>
    <t>Министерство труда и социальной защиты населения Забайкальского края</t>
  </si>
  <si>
    <t xml:space="preserve">Министерство труда и социальной защиты населения  Забайкальского края, Министерство физической культуры и спорта Забайкальского края, Министерство культуры Забайкальского края </t>
  </si>
  <si>
    <t xml:space="preserve">Государственная служба занятости населения Забайкальского края, Министерство труда и социальной защиты населения Забайкальского края </t>
  </si>
  <si>
    <t>Показатель "Доля приоритетных объектов транспортной инфраструктуры, доступных для инвалидов и других МГН, в общем количестве приоритетных объектов транспортной инфраструктуры в Забайкальском крае"</t>
  </si>
  <si>
    <t>4.1.18</t>
  </si>
  <si>
    <t>финансирование за счет внебюджетных источников</t>
  </si>
  <si>
    <t>из внебюджетных источников</t>
  </si>
  <si>
    <t xml:space="preserve">Государственная служба занятости населения Забайкальского края, Министерство труда и социальной защиты населения Забайкальского края  </t>
  </si>
  <si>
    <t>3.1.11</t>
  </si>
  <si>
    <t xml:space="preserve">Мероприятие "Приобретение современных многофункциональных устройств для инвалидов по зрению" </t>
  </si>
  <si>
    <t>4.1.19</t>
  </si>
  <si>
    <t>24201R0270</t>
  </si>
  <si>
    <t>Мероприятие "Организация семинаров по формированию безбарьерной среды для инвалидов и других МГН на территории Забайкальского края"</t>
  </si>
  <si>
    <t>3.1. ПП-2</t>
  </si>
  <si>
    <t>24301R0270</t>
  </si>
  <si>
    <t>Подпрограмма № 4 "Повышение доступности и качества реабилитационных услуг (развитие системы реабилитации и социальной интеграции инвалидов) в Забайкальском крае"</t>
  </si>
  <si>
    <t>3.1.1.</t>
  </si>
  <si>
    <t>3.1.2.</t>
  </si>
  <si>
    <t>3.1.4.</t>
  </si>
  <si>
    <t>3.1.7.</t>
  </si>
  <si>
    <t>финансирование за счет федерального бюджета (из средств Министерства спорта Российской Федерации)</t>
  </si>
  <si>
    <t>4.1.</t>
  </si>
  <si>
    <t>4.1. ПП-1</t>
  </si>
  <si>
    <t>4.1.1</t>
  </si>
  <si>
    <t>4.1.2</t>
  </si>
  <si>
    <t>4.1.3</t>
  </si>
  <si>
    <t>финансирование за счет средств федерального бюджета (средства Министерства спорта Российской Федерации)</t>
  </si>
  <si>
    <t>4.1.4</t>
  </si>
  <si>
    <t>24401R0270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</si>
  <si>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</si>
  <si>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</si>
  <si>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</si>
  <si>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</si>
  <si>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</si>
  <si>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</si>
  <si>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</si>
  <si>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</si>
  <si>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</si>
  <si>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</si>
  <si>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</si>
  <si>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</si>
  <si>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</si>
  <si>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№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</si>
  <si>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</si>
  <si>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</si>
  <si>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Методика расчета показателя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</si>
  <si>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</si>
  <si>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</si>
  <si>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</si>
  <si>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Значения по годам реализации</t>
  </si>
  <si>
    <t>Главный раздел, подраздел</t>
  </si>
  <si>
    <t>Целевая статья</t>
  </si>
  <si>
    <t>Вид расходов</t>
  </si>
  <si>
    <t>Итого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</si>
  <si>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</si>
  <si>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</si>
  <si>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</si>
  <si>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</si>
  <si>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</si>
  <si>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</si>
  <si>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</si>
  <si>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</si>
  <si>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</si>
  <si>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</si>
  <si>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</si>
  <si>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</si>
  <si>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</si>
  <si>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</si>
  <si>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</si>
  <si>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</si>
  <si>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</si>
  <si>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</si>
  <si>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</si>
  <si>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1.</t>
  </si>
  <si>
    <t>Х</t>
  </si>
  <si>
    <t>финансирование за счет краевого бюджета</t>
  </si>
  <si>
    <t>ВСЕГО</t>
  </si>
  <si>
    <t>кроме того, финансирование из других источников:</t>
  </si>
  <si>
    <t xml:space="preserve"> - из федерального бюджета</t>
  </si>
  <si>
    <t>%</t>
  </si>
  <si>
    <t>Абсолютный показатель</t>
  </si>
  <si>
    <t>Министерство здравоохранения Забайкальского края</t>
  </si>
  <si>
    <t>Министерство культуры  Забайкальского края</t>
  </si>
  <si>
    <t>Министерство физической  культуры  и спорта Забайкальского края</t>
  </si>
  <si>
    <t xml:space="preserve">Органы местного самоуправления муниципальных образований Забайкальского края </t>
  </si>
  <si>
    <t xml:space="preserve"> - из средств муниципальных образований </t>
  </si>
  <si>
    <t>тыс. рублей</t>
  </si>
  <si>
    <t>единиц</t>
  </si>
  <si>
    <t xml:space="preserve">Показатель "Доля приоритетных объектов и услуг в приоритетных сферах жизнедеятельности инвалидов, нанесенных на карту доступности Забайкальского края по результатам их паспортизации, среди всех приоритетных объектов и услуг" </t>
  </si>
  <si>
    <t>2014-2015</t>
  </si>
  <si>
    <t>Коэф-фициент значи-мости</t>
  </si>
  <si>
    <t>2.1.1</t>
  </si>
  <si>
    <t>1.1</t>
  </si>
  <si>
    <t>Министерство культуры Забайкальского края</t>
  </si>
  <si>
    <t>Министерство физической культуры и спорта Забайкальского края</t>
  </si>
  <si>
    <t>2.1.5</t>
  </si>
  <si>
    <t>Мероприятие "Оборудование пешеходных и транспортных коммуникаций, остановок общественного пассажирского транспорта вблизи социально значимых объектов (установка пандусов, занижение бордюрного камня, тактильная плитка, средств ориентации, информационных табло, баннеров и др.)"</t>
  </si>
  <si>
    <t>2.1.4</t>
  </si>
  <si>
    <t>2.1.3</t>
  </si>
  <si>
    <t>2.1.2</t>
  </si>
  <si>
    <t>Мероприятие "Укомплектование техническими средствами реабилитации пунктов проката, созданных на базе государственных учреждений социального обслуживания Забайкальского края, для целей предоставления инвалидам данных технических средств реабилитации во временное пользование"</t>
  </si>
  <si>
    <t>Мероприятие "Установка в экспозиционных залах ГУК "Забайкальский краевой краеведческий музей имени А.К.Кузнецова" аудиогидов, видеогидов"</t>
  </si>
  <si>
    <t>Мероприятие "Приобретение радио FM-системы для проведения экскурсий, мобильных мероприятий для людей с нарушением слуха в ГУК "Забайкальский краевой краеведческий музей имени А.К.Кузнецова"</t>
  </si>
  <si>
    <t>Мероприятие "Приобретение индукционных систем для слабослышащих людей в государственные учреждения социального обслуживания"</t>
  </si>
  <si>
    <t>Показатель  "Доля инвалидов, положительно оценивающих отношение населения к проблемам инвалидов, в общем количестве опрошенных инвалидов в Забайкальском крае"</t>
  </si>
  <si>
    <t>Министерство здравоохранения  Забайкальского края</t>
  </si>
  <si>
    <t>009 1006</t>
  </si>
  <si>
    <t>1005027</t>
  </si>
  <si>
    <t>244</t>
  </si>
  <si>
    <t>5222700</t>
  </si>
  <si>
    <t>004 1006</t>
  </si>
  <si>
    <t>612</t>
  </si>
  <si>
    <t>242</t>
  </si>
  <si>
    <t>027 1006</t>
  </si>
  <si>
    <t>011 1006</t>
  </si>
  <si>
    <t>622</t>
  </si>
  <si>
    <t>003 1006</t>
  </si>
  <si>
    <t>026 1006</t>
  </si>
  <si>
    <t>Всего по программе:</t>
  </si>
  <si>
    <t xml:space="preserve">Министерство культуры Забайкальского края </t>
  </si>
  <si>
    <t xml:space="preserve">Министерство физической культуры и спорта Забайкальского края </t>
  </si>
  <si>
    <t>521</t>
  </si>
  <si>
    <t>ед.</t>
  </si>
  <si>
    <t xml:space="preserve">Показатель "Количество адаптированных для инвалидов и других МГН объектов социальной защиты населения" </t>
  </si>
  <si>
    <t xml:space="preserve">Показатель "Количество адаптированных для инвалидов и других МГН объектов культуры" </t>
  </si>
  <si>
    <t xml:space="preserve">Показатель "Количество адаптированных для инвалидов и других МГН объектов здравоохранения" </t>
  </si>
  <si>
    <t xml:space="preserve">Показатель "Количество адаптированных для инвалидов и других МГН объектов физической культуры и спорта" </t>
  </si>
  <si>
    <t>1.1.1</t>
  </si>
  <si>
    <t xml:space="preserve">Мероприятие "Принятие нормативного правового акта о порядке обеспечения доступной среды жизнедеятельности инвалидов и других МГН в Забайкальском крае" </t>
  </si>
  <si>
    <t>1.1. ПП-2</t>
  </si>
  <si>
    <t>2.1.</t>
  </si>
  <si>
    <t>2.1.1. ПП-1</t>
  </si>
  <si>
    <t>2.2.</t>
  </si>
  <si>
    <t>3.1.</t>
  </si>
  <si>
    <t>3.1. ПП-1</t>
  </si>
  <si>
    <t>3.1.3</t>
  </si>
  <si>
    <t>3.1.5</t>
  </si>
  <si>
    <t>3.1.6</t>
  </si>
  <si>
    <t>3.1.8</t>
  </si>
  <si>
    <t>3.1.9</t>
  </si>
  <si>
    <t>3.1.10</t>
  </si>
  <si>
    <t>Мероприятие "Приобретение диктофонов с функциями звукового сопровождения и речевого выхода для обеспечения незрячих студентов и специалистов"</t>
  </si>
  <si>
    <t>к государственной программе</t>
  </si>
  <si>
    <t xml:space="preserve">Забайкальского края </t>
  </si>
  <si>
    <t>Мероприятие "Приобретение оборудования для приема открытого субтитрирования общероссийских обязательных общедоступных телеканалов"</t>
  </si>
  <si>
    <t>Мероприятие "Приобретение говорящих мобильных телефонов со встроенными навигаторами для обеспечения  молодых инвалидов по зрению"</t>
  </si>
  <si>
    <t>Мероприятие "Приобретение компьютерной программы речевого доступа для незрячих пользователей"</t>
  </si>
  <si>
    <t>2016-2017</t>
  </si>
  <si>
    <t xml:space="preserve">Государственная служба занятости населения Забайкальского края </t>
  </si>
  <si>
    <t xml:space="preserve">Показатель "Количество адаптированных для инвалидов и других МГН объектов занятости населения" </t>
  </si>
  <si>
    <t xml:space="preserve">Мероприятие "Изготовление и установка мнемосхем в ООО "Читинский центр социально-трудовой реабилитации инвалидов по зрению" </t>
  </si>
  <si>
    <t xml:space="preserve">Мероприятие "Организация проведения курсов сурдопереводчиков" </t>
  </si>
  <si>
    <t>Мероприятие "Приобретение компьютерной оргтехники для отделений Забайкальской региональной организации Общероссийской общественной организации "Всероссийское общество инвалидов"</t>
  </si>
  <si>
    <t>Мероприятие "Приобретение ступенькохода для Забайкальской региональной организации Общероссийской общественной организации "Всероссийское общество инвалидов"</t>
  </si>
  <si>
    <t>Показатель  "Доля граждан, признающих навыки, достоинства и способности инвалидов, в общей численности опрошенных граждан"</t>
  </si>
  <si>
    <t>Мероприятие "Организация проведения интегрированного спортивного турнира по игре "бочча"</t>
  </si>
  <si>
    <t>Мероприятие "Организация проведения интегрированного молодежного туристического слета "Все вместе - мы сила"</t>
  </si>
  <si>
    <t>Мероприятие "Организация проведения краевого инклюзивного фестиваля детского творчества "Красоту мира сердцем чувствуя..." с участием детей-инвалидов и их сверстников"</t>
  </si>
  <si>
    <t>5055027</t>
  </si>
  <si>
    <t>016 1006</t>
  </si>
  <si>
    <t xml:space="preserve">Показатель "Количество адаптированных для инвалидов и других МГН объектов профессиональных образовательных организаций " </t>
  </si>
  <si>
    <t xml:space="preserve">Показатель "Количество адаптированных для инвалидов и других МГН объектов дополнительного образования" </t>
  </si>
  <si>
    <t xml:space="preserve">Показатель "Количество адаптированных для инвалидов и других МГН объектов общеобразовательных  организаций " </t>
  </si>
  <si>
    <t xml:space="preserve">Показатель "Количество адаптированных для инвалидов и других МГН объектов дошкольных организаций " </t>
  </si>
  <si>
    <t>Мероприятие "Приобретение цифровых "говорящих" книг на флеш-картах, тифлотехнических средств для прослушивания "говорящих" книг на цифровых носителях и специализированного оборудования для оснащения ГУК "Специализированная библиотека для слабовидящих и незрячих" Забайкальского края"</t>
  </si>
  <si>
    <t xml:space="preserve"> - из федерального бюджета (Министерства образования и науки Российской Федерации)</t>
  </si>
  <si>
    <t>Органы местного самоуправления муниципальных образований Забайкальского края (из средств Министерства образования и науки Российской Федерации)</t>
  </si>
  <si>
    <t>Министерство физической  культуры  и спорта Забайкальского края (из средств Министерства спорта Российской Федерации)</t>
  </si>
  <si>
    <t>Показатель  "Доля детей-инвалидов в возрасте от 1,5 до 7 лет, охваченных дошкольным образованием, от общей численности детей-инвалидов данного возраста"</t>
  </si>
  <si>
    <t>Показатель  "Доля детей-инвалидов в возрасте от 5 до 18 лет, получающих дополнительное образование, от общей численности детей-инвалидов данного возраста"</t>
  </si>
  <si>
    <t>Показатель  "Доля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Забайкальского края"</t>
  </si>
  <si>
    <t>Показатель  "Доля образовательных организаций дополнительного образования, в которых создана безбарьерная среда для инклюзивного образования детей-инвалидов, детей с ограниченными возможностями здоровья, в общем количестве образовательных организаций дополнительного образования Забайкальского края"</t>
  </si>
  <si>
    <t>Мероприятие "Открытие краевого отделения (учреждения) по адаптивной физической культуре и спорту  для лиц с ограниченными возможностями "</t>
  </si>
  <si>
    <t xml:space="preserve"> - из федерального бюджета </t>
  </si>
  <si>
    <t xml:space="preserve">Мероприятие "Приобретение навигаторов для инвалидов по зрению OrieNse" </t>
  </si>
  <si>
    <t>Министерство здравоохранения  Забайкальского края (из средств Министерства труда и социальной защиты Российской Федерации)</t>
  </si>
  <si>
    <t>Министерство культуры  Забайкальского края (из средств Министерства труда и социальной защиты Российской Федерации)</t>
  </si>
  <si>
    <t>Министерство физической  культуры  и спорта Забайкальского края (из средств Министерства труда и социальной защиты Российской Федерации)</t>
  </si>
  <si>
    <t xml:space="preserve">Государственная служба занятости населения Забайкальского края (из средств Министерства труда и социальной защиты Российской Федерации) </t>
  </si>
  <si>
    <t>Органы местного самоуправления муниципальных образований Забайкальского края  (из средств Министерства труда и социальной защиты Российской Федерации)</t>
  </si>
  <si>
    <t>Мероприятие "Создание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образования"</t>
  </si>
  <si>
    <t xml:space="preserve">Министерство культуры Забайкальского края, органы местного самоуправления муниципальных образований Забайкальского края </t>
  </si>
  <si>
    <t xml:space="preserve">Министерство физической культуры и спорта Забайкальского края, органы местного самоуправления муниципальных образований Забайкальского края </t>
  </si>
  <si>
    <t xml:space="preserve">Мероприятие "Организация проведения краевого инклюзивного фестиваля художественного творчества "Вместе мы сможем больше!" </t>
  </si>
  <si>
    <t>Показатель  "Доля выпускников-инвалидов 9 и 11 классов, охваченных профориентационной работой, в общей численности выпускников-инвалидов"</t>
  </si>
  <si>
    <t>2440102276</t>
  </si>
  <si>
    <t>2410102271</t>
  </si>
  <si>
    <t>2430102272</t>
  </si>
  <si>
    <t>2420102270</t>
  </si>
  <si>
    <t>2440102275</t>
  </si>
  <si>
    <t xml:space="preserve"> финансирование за счет средств  муниципальных образований </t>
  </si>
  <si>
    <t xml:space="preserve"> финансирование за счет средств муниципальных образований </t>
  </si>
  <si>
    <t>Мероприятие "Создание сети базовых профессиональных образовательных организаций, обеспечивающих поддержку региональной системы инклюзивного профессионального образования инвалидов"</t>
  </si>
  <si>
    <t>Мероприятие "Адаптация для инвалидов и других МГН приоритетных объектов культуры: приобретение информационных терминалов и программного обеспечения к ним, приобретение съемных кресел, раздвижных телескопических пандусов, переносной рампы, противоскользящих систем, бегущих строк и информационных табло, беспроводных систем вызова помощника, автоматических систем открывания дверей, тифлофлешплееров, аудио- и видеогидов для ознакомления слабослышащих и слабовидящих с экспозицией музеев, табличек, информационных знаков и знаков о доступности объекта; оснащение кинотеатров специализированным оборудованием для осуществления кинопоказов с подготовленным субтитрированием и тифлокомментированием и пр."</t>
  </si>
  <si>
    <t>2.1.6</t>
  </si>
  <si>
    <t>2.1.6. ПП-1</t>
  </si>
  <si>
    <t>2.1.7</t>
  </si>
  <si>
    <t>2.1.8</t>
  </si>
  <si>
    <t>Показатель  "Доля парка подвижного состава автомобильного и городского наземного электрического транспорта общего пользования, оборудованного для перевозки МГН, в парке этого подвижного состава в Забайкальском крае (автобусного)"</t>
  </si>
  <si>
    <t>Показатель  "Доля парка подвижного состава автомобильного и городского наземного электрического транспорта общего пользования, оборудованного для перевозки МГН, в парке этого подвижного состава в Забайкальском крае (троллейбусного)"</t>
  </si>
  <si>
    <t>2.1.6. ПП-2</t>
  </si>
  <si>
    <t>2.1. ПП-1</t>
  </si>
  <si>
    <t>2.1 ПП-2</t>
  </si>
  <si>
    <t>Мероприятие "Приобретение переносных раздвижных телескопических пандусов и иных подъемных устройств для приспособления жилых помещений инвалидов"</t>
  </si>
  <si>
    <t>2.2. ПП-1</t>
  </si>
  <si>
    <t>2.2.1 ПП-4</t>
  </si>
  <si>
    <t>2.2.1. ПП-7</t>
  </si>
  <si>
    <t>Показатель "Количество проведенных семинаров для специалистов различных сфер, в том числе сотрудников торговли, общественного питания, бытового обслуживания, по формированию безбарьерной среды для инвалидов и других МГН на территории Забайкальского края"</t>
  </si>
  <si>
    <t>Показатель  "Доля специалистов, прошедших обучение и повышение квалификации по вопросам реабилитации и социальной интеграции инвалидов, среди всех специалистов, занятых в этой сфере в Забайкальском крае"</t>
  </si>
  <si>
    <t>гр.21</t>
  </si>
  <si>
    <t>2014-2021</t>
  </si>
  <si>
    <t>2014, 2017</t>
  </si>
  <si>
    <t>финансирование за счет федерального бюджета (средства Министерства просвещения Российской Федерации)</t>
  </si>
  <si>
    <t xml:space="preserve"> финансирование за счет средств  федерального бюджета (средства Министерства просвещения Российской Федерации)</t>
  </si>
  <si>
    <t>Основные мероприятия, мероприятия,  показатели и объемы финансирования государственной программы Забайкальского края "Доступная среда"</t>
  </si>
  <si>
    <t xml:space="preserve">  </t>
  </si>
  <si>
    <t>».</t>
  </si>
  <si>
    <t>гр.22</t>
  </si>
  <si>
    <t>гр.23</t>
  </si>
  <si>
    <t>гр.24</t>
  </si>
  <si>
    <t>гр.25</t>
  </si>
  <si>
    <t>Мероприятие "Приобретение  специализированного оборудования, компьютерной оргтехники, индукционных систем  для Забайкальского регионального отделения Общероссийской общественной организации инвалидов "Всероссийское общество глухих"</t>
  </si>
  <si>
    <t>Мероприятие "Организация и проведение краевого молодежного форума инвалидов по слуху"</t>
  </si>
  <si>
    <t>Мероприятие "Организация и проведение краевой спартакиады инвалидов по слуху"</t>
  </si>
  <si>
    <t>Мероприятие "Организация и проведение краевого конкурса красоты и таланта девушек с инвалидностью"</t>
  </si>
  <si>
    <t>2020,2022   ,2024</t>
  </si>
  <si>
    <t>2021, 2023,    2025</t>
  </si>
  <si>
    <t>Мероприятие "Организация и проведение слета молодых инвалидов Забайкальского края"</t>
  </si>
  <si>
    <t>2020,2022,   2024</t>
  </si>
  <si>
    <t>2017, 2019,2021, 2023, 2025</t>
  </si>
  <si>
    <t>2021, 2023, 2025</t>
  </si>
  <si>
    <t>2016, 2018, 2020, 2022, 2024</t>
  </si>
  <si>
    <t>2017-2025</t>
  </si>
  <si>
    <t>2014-2025</t>
  </si>
  <si>
    <t>2015-2025</t>
  </si>
  <si>
    <t>2016-2025</t>
  </si>
  <si>
    <t>2018-2025</t>
  </si>
  <si>
    <t>2020, 2022,2024</t>
  </si>
  <si>
    <t>2020, 2022, 2024</t>
  </si>
  <si>
    <t>2017-2018</t>
  </si>
  <si>
    <t>3.1.12</t>
  </si>
  <si>
    <t>3.1.13</t>
  </si>
  <si>
    <t>3.1.14</t>
  </si>
  <si>
    <t>3.1.15</t>
  </si>
  <si>
    <t>2430102278</t>
  </si>
  <si>
    <t>2420302277</t>
  </si>
  <si>
    <t>2430102273</t>
  </si>
  <si>
    <t>2430102274</t>
  </si>
  <si>
    <t>2420172270</t>
  </si>
  <si>
    <t>Министерство строительства, дорожного хозяйства и транспорта Забайкальского края</t>
  </si>
  <si>
    <t>Министерство строительства, дорожного хозяйства и транспорта Забайкальского края Забайкальского края</t>
  </si>
  <si>
    <t xml:space="preserve">Министерство строительства, дорожного хозяйства и транспорта Забайкальского края </t>
  </si>
  <si>
    <t xml:space="preserve">Министерство строительства, дорожного хозяйства и транспорта Забайкальского края, органы местного самоуправления муниципальных образований Забайкальского края </t>
  </si>
  <si>
    <r>
      <rPr>
        <sz val="14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 xml:space="preserve">Доступная среда" </t>
    </r>
  </si>
  <si>
    <t>Показатель  "Доля профессиональных образовательных организаций, в которых создана универсальная безбарьерная среда, позволяющая обеспечить совместное обучение инвалидов и лиц, не имеющих нарушений развития, в общем количестве профессиональных образовательных организаций Забайкальского края"</t>
  </si>
  <si>
    <t>Показатель  "Доля лиц с ограниченными возможностями здоровья и инвалидов от 6 до 18 лет, систематически занимающихся физкультурой и спортом, в общей численности данной категории населения в Забайкальском крае"</t>
  </si>
  <si>
    <t>Министерство  строительства, дорожного хозяйства и транспорта Забайкальского края Забайкальского края (из средств Министерства труда и социальной защиты Российской Федерации)</t>
  </si>
  <si>
    <t xml:space="preserve">Министерство  строительства, дорожного хозяйства и транспорта Забайкальского края Забайкальского края, органы местного самоуправления муниципальных образований Забайкальского края </t>
  </si>
  <si>
    <t xml:space="preserve">Министерство строительства, дорожного хозяйства и транспорта Забайкальского края Забайкальского края, Министерство труда и социальной защиты населения Забайкальского края,  органы местного самоуправления муниципальных образований Забайкальского края </t>
  </si>
  <si>
    <t>С= А*100/В, А- количество инвалидов принятых на обучение в текущем году, В -  количество инвалидов принятых на обучение в предыдущем году, С - доля инвалидов, принятых на обучение по программам среднего профессионального образования (по отношению к предыдущему году).</t>
  </si>
  <si>
    <t>Мероприятие "Участие команды Забайкальского края в Национальном чемпионате по профессиональному мастерству среди людей с инвалидностью "Абилимпикс"; участие команды Забайкальского края в сборной команде Российской Федерации в Х Международном чемпионате "Абилимпикс"</t>
  </si>
  <si>
    <t>Подпрограмма  № 5 "Формирование системы комплексной реабилитации и абилитации инвалидов, в том числе детей-инвалидов"</t>
  </si>
  <si>
    <t>Всего по подрограмме:</t>
  </si>
  <si>
    <t xml:space="preserve"> из средств краевого бюджета</t>
  </si>
  <si>
    <t>тыс.рублей</t>
  </si>
  <si>
    <t xml:space="preserve"> из средств муниципальных образований </t>
  </si>
  <si>
    <t xml:space="preserve"> из федерального бюджета</t>
  </si>
  <si>
    <t xml:space="preserve">Органы местного самоуправления муниципальных образований Забайкальского края  </t>
  </si>
  <si>
    <t xml:space="preserve"> из внебюджетных источников</t>
  </si>
  <si>
    <t>Показатель  "Доля реабилитационных организаций, подлежащих включению в систему комплексной реабилитации и абилитации инвалидов, в том числе детей-инвалидов, Забайкальского края, в общем числе реабилитационных организаций, расположенных на территории Забайкальского края"</t>
  </si>
  <si>
    <t>Показатель  "Доля инвалидов, в отношении которых осуществлялись мероприятия по реабилитации и (или) абилитации, в общей численности инвалидов Забайкальского края, имеющих такие рекомендации в индивидуальной программе реабилитации или абилитации (взрослые)"</t>
  </si>
  <si>
    <t>финансирование за счет федерального бюджета</t>
  </si>
  <si>
    <t>Показатель  "Доля инвалидов, в отношении которых осуществлялись мероприятия по реабилитации и (или) абилитации, в общей численности инвалидов Забайкальского края, имеющих такие рекомендации в индивидуальной программе реабилитации или абилитации (дети)"</t>
  </si>
  <si>
    <t xml:space="preserve">Мероприятие "Организация и проведение социологических исследований с целью определения удовлетворенности инвалидов, детей-инвалидов, реабилитационными и абилитационными услугами" </t>
  </si>
  <si>
    <t xml:space="preserve">Мероприятие "Организация межведомственного взаимодействия исполнительных органов государственной власти в целях проведения комплексного мониторинга потребности детей в возрасте от 0 до 3 лет и их законных представителей в услугах ранней помощи" </t>
  </si>
  <si>
    <t xml:space="preserve">Мероприятие "Проведение социологических исследований с целью определения потребности детей в возрасте от 0 до 3 лет и их законных представителей в услугах ранней помощи" </t>
  </si>
  <si>
    <t xml:space="preserve">Мероприятие "Проведение индивидуальной комплексной диагностики ребенка (включая скрининг); консультирование родителей по результатам проведенного обследования, по организации коррекционно-развивающей работы с ребенком; помощь в разработке и реализации индивидуальной программы реабилитации  или абилитации ребенка, имеющего проблемы в развитии; разработка и реализация комплексных программ сопровождения ребенка и его семьи" </t>
  </si>
  <si>
    <t xml:space="preserve">Мероприятие "Определение нуждаемости и возможности сопровождаемого проживания инвалидов" </t>
  </si>
  <si>
    <t xml:space="preserve">Мероприятие "Определение периодичности и объема предоставления социальных услуг при сопровождаемом проживании инвалидов" </t>
  </si>
  <si>
    <t>Показатель  "Число инвалидов, получивших услуги в рамках сопровождаемого проживания"</t>
  </si>
  <si>
    <t>чел.</t>
  </si>
  <si>
    <t>абсолютный показатель</t>
  </si>
  <si>
    <t xml:space="preserve">Министерство труда и социальной защиты населения Забайкальского края
</t>
  </si>
  <si>
    <t xml:space="preserve">финансирование за счет средств  федерального бюджета </t>
  </si>
  <si>
    <t>Показатель  "Доля занятых инвалидов трудоспособного возраста в общей численности инвалидов трудоспособного возраста Забайкальского края"</t>
  </si>
  <si>
    <t>Мероприятие "Приобретение реабилитационного и абилитационного оборудования для государственных профессиональных образовательных учреждений, осуществляющих повышение уровня профессионального развития инвалидов"</t>
  </si>
  <si>
    <t>Мероприятие "Проведение профориентационных консультаций с выпускниками общеобразовательных организаций, имеющими инвалидность"</t>
  </si>
  <si>
    <t>Мероприятие "Организация информационно-разъяснительной и консультационной работы по вопросам оказания государственных услуг в сфере занятости населения инвалидам, в том числе инвалидам молодого возраста"</t>
  </si>
  <si>
    <t>Мероприятие "Оказание инвалидам, в том числе инвалидам молодого возраста, обратившимся в органы службы занятости населения, государственных услуг по организации профессиональной ориентации, трудоустройства, прохождения профессионального обучения и получения дополнительного профессионального образования, содействию гражданам в поиске подходящей работы"</t>
  </si>
  <si>
    <t>Мероприятие "Оказание инвалидам, в том числе инвалидам молодого возраста, зарегистрированным в качестве безработных, государственных услуг по психологической поддержке, социальной адаптации на рынке труда, по профессиональному обучению и дополнительному профессиональному образованию"</t>
  </si>
  <si>
    <t>Мероприятие "Организация сопровождения при содействии занятости инвалидов"</t>
  </si>
  <si>
    <t>Показатель  "Доля специалистов Забайкальского края, обеспечивающих оказание реабилитационных и (или) абилитационных мероприятий инвалидам, в том числе детям-инвалидам, прошедших обучение по программам повышения квалификации и профессиональной переподготовки специалистов, в том числе по применению методик по реабилитации и абилитации инвалидов, в общей численности таких специалистов Забайкальского края"</t>
  </si>
  <si>
    <t>Мероприятие "Формирование нормативно-правовой базы. Издание распорядительных документов (распоряжений, приказов), локальных актов (положений, инструкций), регламентирующих порядок организации работы в учреждениях и организациях"</t>
  </si>
  <si>
    <t xml:space="preserve">Мероприятие "Формирование регионального перечня медицинских, образовательных и социальных услуг по оказанию комплексной помощи детям с отклонениями в умственном развитии" </t>
  </si>
  <si>
    <t>Мероприятие "Внедрение технологии раннего выявления детей с риском инвалидности на базах учреждений здравоохранения и системы социальной защиты населения"</t>
  </si>
  <si>
    <t>Министерство здравоохранения Забайкальского края, Министерство труда и социальной защиты населения Забайкальского края</t>
  </si>
  <si>
    <t>Мероприятие "Разработка нормативной правовой и методической базы по организации сопровождаемого проживания инвалидов в Забайкальском крае"</t>
  </si>
  <si>
    <t>Показатель  "Доля детей целевой группы, получивших услуги ранней помощи, в общем количестве детей Забайкальского края, нуждающихся в получении таких услуг"</t>
  </si>
  <si>
    <t>Показатель "Доля семей Забайкальского края, включенных в программы ранней помощи, удовлетворенных качеством услуг ранней помощи"</t>
  </si>
  <si>
    <t>Министерство труда и социальной защиты населения  Забайкальского края</t>
  </si>
  <si>
    <t xml:space="preserve">финансирование за счет средств федерального бюджета </t>
  </si>
  <si>
    <t>Мероприятие "Организация взаимодействия с добровольческими (волонтерскими) организациями, реализующими деятельность в сфере реабилитации и абилитации инвалидов и детей-инвалидов"</t>
  </si>
  <si>
    <t>Мероприятие "Приобретение реабилитационного оборудования для государственного учреждения «Центр психолого-педагогической, медицинской и социальной помощи «Дар» Забайкальского края, оказывающего услуги ранней помощи"</t>
  </si>
  <si>
    <t>Мероприятие "Организация взаимодействия с добровольческими (волонтерскими) организациями, предоставляющими услуги ранней помощи"</t>
  </si>
  <si>
    <t>Мероприятие "Организация проведения регионального чемпионата профессионального мастерства среди людей с инвалидностью «Абилимпикс»"</t>
  </si>
  <si>
    <t>5.1. ПП-1</t>
  </si>
  <si>
    <t>5.1.</t>
  </si>
  <si>
    <t>5.1. ПП-2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</si>
  <si>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</si>
  <si>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</si>
  <si>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</si>
  <si>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</si>
  <si>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</si>
  <si>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</si>
  <si>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</si>
  <si>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</si>
  <si>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5.2. ПП-1</t>
  </si>
  <si>
    <t>5.2.</t>
  </si>
  <si>
    <t>5.2. ПП-2</t>
  </si>
  <si>
    <t>5.2.1.</t>
  </si>
  <si>
    <t>5.2.2.</t>
  </si>
  <si>
    <t>5.2.3.</t>
  </si>
  <si>
    <t>5.2.4.</t>
  </si>
  <si>
    <t>5.2.5.</t>
  </si>
  <si>
    <t>5.2.6.</t>
  </si>
  <si>
    <t>5.2.7.</t>
  </si>
  <si>
    <t>5.3. ПП-1</t>
  </si>
  <si>
    <t>5.3.</t>
  </si>
  <si>
    <t>5.3. ПП-2</t>
  </si>
  <si>
    <t>5.3.1.</t>
  </si>
  <si>
    <t>5.3.2</t>
  </si>
  <si>
    <t>5.3.3.</t>
  </si>
  <si>
    <t>5.3.4.</t>
  </si>
  <si>
    <t>5.4. ПП-1</t>
  </si>
  <si>
    <t>5.4.</t>
  </si>
  <si>
    <t>5.4. ПП-2</t>
  </si>
  <si>
    <t>5.4.1.</t>
  </si>
  <si>
    <t>5.4.2.</t>
  </si>
  <si>
    <t>5.4.3.</t>
  </si>
  <si>
    <t>5.4.4.</t>
  </si>
  <si>
    <t>5.4.5.</t>
  </si>
  <si>
    <t>5.4.6.</t>
  </si>
  <si>
    <t>5.4.7.</t>
  </si>
  <si>
    <t>5.4.8.</t>
  </si>
  <si>
    <t>5.4.9.</t>
  </si>
  <si>
    <t>5.4.10.</t>
  </si>
  <si>
    <t>5.4.11.</t>
  </si>
  <si>
    <t>5.4.12.</t>
  </si>
  <si>
    <t>5.4.13.</t>
  </si>
  <si>
    <t>5.4.14.</t>
  </si>
  <si>
    <t>5.4.16.</t>
  </si>
  <si>
    <t>5.4.17.</t>
  </si>
  <si>
    <t>5.4.18.</t>
  </si>
  <si>
    <t>026 0704</t>
  </si>
  <si>
    <t>Министерство образования и науки Забайкальского края</t>
  </si>
  <si>
    <t>24504R5140</t>
  </si>
  <si>
    <t>5.4.15.</t>
  </si>
  <si>
    <t>Мероприятие "Оснащение реабилитационным оборудованием государственных учреждений социального обслуживания населения Забайкальского края, осуществляющих социальную реабилитацию и абилитацию детей-инвалидов и мероприятий ранней помощи"</t>
  </si>
  <si>
    <t xml:space="preserve">Министерство труда и социальной защиты населения  Забайкальского края, Министерство образования и науки Забайкальского края, Министерство здравоохранения Забайкальского края </t>
  </si>
  <si>
    <t xml:space="preserve">Мероприятие "Организация межведомственного взаимодействия между соисполнителями подпрограммы и ФКУ «Главное бюро медико-социальной экспертизы по Забайкальскому краю» Минтруда России" </t>
  </si>
  <si>
    <t>Министерство образования и науки Забайкальского края (из средств Министерства просвещения Российской Федерации)</t>
  </si>
  <si>
    <t>Министерство труда и социальной защиты населения Забайкальского края, Министерство образования и науки Забайкальского края, Министерство здравоохранения Забайкальского края, Министерство культуры Забайкальского края, Министерство физической культуры и спорта Забайкальского края, Государственная служба занятости населения Забайкальского края, органы местного самоуправления муниципальных образований Забайкальского края</t>
  </si>
  <si>
    <t>Министерство образования и науки Забайкальского края (из средств Министерства труда и социальной защиты Российской Федерации)</t>
  </si>
  <si>
    <t xml:space="preserve">Министерство образования и науки Забайкальского края, органы местного самоуправления муниципальных образований Забайкальского края </t>
  </si>
  <si>
    <t xml:space="preserve">Министерство образования и науки Забайкальского края, Органы местного самоуправления муниципальных образований Забайкальского края </t>
  </si>
  <si>
    <t xml:space="preserve">Министерство образования и науки Забайкальского края </t>
  </si>
  <si>
    <t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Забайкальского края</t>
  </si>
  <si>
    <t xml:space="preserve"> Министерство образования и науки Забайкальского края, Министерство труда и социальной защиты населения Забайкальского края,  Министерство здравоохранения Забайкальского края</t>
  </si>
  <si>
    <t>Министерство образования и науки Забайкальского края, Министерство труда и социальной защиты населения Забайкальского края,  Министерство здравоохранения Забайкальского края</t>
  </si>
  <si>
    <t>Министерство труда и социальной защиты населения Забайкальского края, Министерство здравоохранения Забайкальского края, Министерство образования и науки Забайкальского края, Министерство культуры Забайкальского края, Министерство физической культуры и спорта Забайкальского края</t>
  </si>
  <si>
    <t>Министерство здравоохранения Забайкальского края, Министерство труда и социальной защиты населения Забайкальского края, Министерство образования и науки Забайкальского края</t>
  </si>
  <si>
    <t>Министерство образования и науки  Забайкальского края</t>
  </si>
  <si>
    <t xml:space="preserve"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Забайальского края, Министерство физической культуры и спорта Забайкальского края, Министерство культуры Забайкальского края </t>
  </si>
  <si>
    <t xml:space="preserve">Министерство труда и социальной защиты населения  Забайкальского края, Министерство образования и науки  Забайкальского края, Министерство здравоохранения Забайкальского края </t>
  </si>
  <si>
    <t xml:space="preserve">  из средств муниципальных образований </t>
  </si>
  <si>
    <t xml:space="preserve">  из федерального бюджета</t>
  </si>
  <si>
    <t xml:space="preserve">  из внебюджетных источников</t>
  </si>
  <si>
    <t>Основное мероприятие "Создание доступности услуг в сфере образования на территории Забайкальского края"</t>
  </si>
  <si>
    <t xml:space="preserve">F=Ax100 %/Q, где: F - детей-инвалидов, которым созданы условия для получения качественного общего образования, от общей численности детей-инвалидов школьного возраста; А - количество детей-инвалидов, обучающихся в общеобразовательных организациях; Q - общая численность детей-инвалидов школьного возраста (по данным Государственного учреждения - Отделения Пенсионного фонда Российской Федерации по Забайкальскому краю )
</t>
  </si>
  <si>
    <t xml:space="preserve">  из федерального бюджета (средства Министерства просвещения Российской Федерации)</t>
  </si>
  <si>
    <t xml:space="preserve">  из федерального бюджета (средства Министерства образования и науки Российской Федерации)</t>
  </si>
  <si>
    <t xml:space="preserve">  из федерального бюджета </t>
  </si>
  <si>
    <t xml:space="preserve">Количество граждан, признающих навыки, достоинства и способности инвалидов / Общее количество опрошенных граждан  *100 %
</t>
  </si>
  <si>
    <r>
      <rPr>
        <sz val="12"/>
        <rFont val="Times New Roman"/>
        <family val="1"/>
        <charset val="204"/>
      </rPr>
      <t>Основное  мероприятие</t>
    </r>
    <r>
      <rPr>
        <sz val="12"/>
        <color indexed="48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"Определение потребности инвалидов, в том числе детей-инвалидов, в реабилитационных и абилитационных услугах, услугах ранней помощи, получении услуг в рамках сопровождаемого проживания в Забайкальском крае"</t>
    </r>
  </si>
  <si>
    <r>
      <rPr>
        <sz val="12"/>
        <rFont val="Times New Roman"/>
        <family val="1"/>
        <charset val="204"/>
      </rPr>
      <t>Основное мероприятие</t>
    </r>
    <r>
      <rPr>
        <sz val="12"/>
        <color indexed="8"/>
        <rFont val="Times New Roman"/>
        <family val="1"/>
        <charset val="204"/>
      </rPr>
      <t xml:space="preserve"> "Формирование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 в Забайкальском крае"</t>
    </r>
  </si>
  <si>
    <t>Мероприятие "Оснащение реабилитационным оборудованием  государственных учреждений социального обслуживания населения Забайкальского края, осуществляющих социальную реабилитацию и абилитацию инвалидов, в целях  непосредственного проведения мероприятий  по реабилитации и (или) абилитации инвалидов"</t>
  </si>
  <si>
    <t>Мероприятие "Оснащение реабилитационным оборудованием государственных учреждений образования, осуществляющих мероприятия по реабилитации и абилитации детей-инвалидов  в целях организации мероприятий по реабилитации  детей-инвалидов"</t>
  </si>
  <si>
    <t>Мероприятие " Оснащение реабилитационным оборудованием государственных учреждений, осуществляющих деятельность в сфере физической культуры и спорта в целях непосредственного проведения  мероприятий по реабилитации  и абилитации детей-инвалидов"</t>
  </si>
  <si>
    <t>Мероприятие "Оснащение реабилитационным оборудованием государственных учреждений культуры в целях непосредственного проведения  мероприятий по социокультурной реабилитации и абилитации инвалидов "</t>
  </si>
  <si>
    <t>Мероприятие "Оснащение реабилитационным оборудованием государственных учреждений культуры в целях непосредственного проведения  мероприятий по социокультурной реабилитации и абилитации детей-инвалидов"</t>
  </si>
  <si>
    <t>Задача 5. "Определение потребности и обеспечение инвалидов, в том числе детей-инвалидов,  реабилитационными и абилитационными услугами, услугами ранней помощи, и услугами в рамках сопровождаемого проживания в Забайкальском крае"</t>
  </si>
  <si>
    <t>Задача 6. "Формирование условий для повышения уровня профессионального развития и занятости, включая сопровождаемое содействие занятости, инвалидов, в том числе детей-инвалидов, в Забайкальском крае"</t>
  </si>
  <si>
    <t>Задача 7. "Формирование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инвалидов, в том числе детей-инвалидов, а также ранней помощи, сопровождаемого проживания инвалидов в Забайкальском крае"</t>
  </si>
  <si>
    <t>Задача 2. "Развитие безбарьерной среды и формирование условий для беспрепятственного доступа инвалидов и других МГН к приоритетным объектам и услугам в сфере социальной защиты, занятости,  здравоохранения, культуры, образования, транспорта и пешеходной инфраструктуры, информации и связи, физической культуры и спорта в Забайкальском крае"</t>
  </si>
  <si>
    <t>2023-2025</t>
  </si>
  <si>
    <t>622/612</t>
  </si>
  <si>
    <t xml:space="preserve">Цели: "Сохранение населения, здоровье и благополучие людей; повышение уровня доступности приоритетных объектов и услуг в приоритетных сферах жизнедеятельности инвалидов и других МГН в Забайкальском крае; повышение уровня обеспеченности инвалидов, в том числе детей-инвалидов, реабилитационными и абилитационными услугами, ранней помощью, а также уровня профессионального развития и занятости, включая содействие занятости инвалидов, в том числе детей-инвалидов, развитие сопровождаемого проживания инвалидов в Забайкальском крае"  </t>
  </si>
  <si>
    <r>
      <t>Цель "Повышение уровня обеспеченности инвалидов, в том числе детей-инвалидов, реабилитационными и абилитационными услугами, ранней помощью, а также уровня профессионального развития и занятости, включая содействие занятос</t>
    </r>
    <r>
      <rPr>
        <sz val="12"/>
        <rFont val="Times New Roman"/>
        <family val="1"/>
        <charset val="204"/>
      </rPr>
      <t>ти и</t>
    </r>
    <r>
      <rPr>
        <sz val="12"/>
        <color indexed="8"/>
        <rFont val="Times New Roman"/>
        <family val="1"/>
        <charset val="204"/>
      </rPr>
      <t xml:space="preserve">нвалидов, в том числе детей-инвалидов, развитие сопровождаемого проживания инвалидов в Забайкальском крае"  </t>
    </r>
  </si>
  <si>
    <t xml:space="preserve">численность инвалидов, получивших заключения о выполнении их индивидуальных программ реабилитации или абилитации инвалида (дети) / численность инвалидов, имеющих рекомендации по реабилитационным и/или абилитационным мероприятиям в индивидуальных программах реабилитации или абилитации инвалида (дети) *100 %
</t>
  </si>
  <si>
    <t xml:space="preserve">Численность занятых инвалидов трудоспособного возраста в Забайкальского края / Общая численность инвалидов трудоспособного возраста  в Забайкальском крае *100 %
</t>
  </si>
  <si>
    <t xml:space="preserve">количество реабилитационных организаций, включенных в региональную систему комплексной реабилитации и абилитации инвалидов, в том числе детей-инвалидов/общее количество реабилитационных организаций, расположенных на территории Забайкальского края *100 %
</t>
  </si>
  <si>
    <t xml:space="preserve">Количество специалистов Забайкальского края, обеспечивающих оказание реабилитационных и (или) абилитационных мероприятий инвалидам, в том числе детям-инвалидам, прошедших обучение по программам повышения квалификации и профессиональной переподготовки специалистов, в том числе по применению методик по реабилитации и абилитации инвалидов/Общее количество специалистов Забайкальского края, обеспечивающих оказание реабилитационных и (или) абилитационных мероприятий инвалидам, в том числе детям-инвалидам *100 %
</t>
  </si>
  <si>
    <t xml:space="preserve">Количество семей Забайкальского края, включенных в программы ранней помощи,удовлетворенных качеством услуг ранней помощи/общее количество семей, включенных в программы ранней помощи*100 %
</t>
  </si>
  <si>
    <t xml:space="preserve">Количество доступных для инвалидов и других МГН приоритетных объектов социальной, транспортной, инженерной инфраструктуры в Забайкальском крае / Общее количество приоритетных объектов в Забайкальском крае *100 %
</t>
  </si>
  <si>
    <t xml:space="preserve">Количество инвалидов, положительно оценивающих отношение населения к проблемам инвалидов в Забайкальском крае / Общее количество инвалидов в Забайкальском крае *100 %
</t>
  </si>
  <si>
    <t xml:space="preserve">Доля приоритетных объектов и услуг в приоритетных сферах жизнедеятельности, нанесенных на карту доступности Забайкальского края по результатам их паспортизации / Общее число приоритетных объектов и услуг *100 %
</t>
  </si>
  <si>
    <t xml:space="preserve">Количество доступных для инвалидов и других МГН приоритетных объектов транспортной инфраструктуры в Забайкальском крае / Общее количество приоритетных объектов транспортной инфраструктуры в Забайкальском крае *100 %
</t>
  </si>
  <si>
    <t xml:space="preserve">Количество доступных для инвалидов и других МГН приоритетных объектов в сфере социальной защиты  в Забайкальском крае / Общее количество приоритетных объектов в сфере социальной защиты в Забайкальском крае *100 %
</t>
  </si>
  <si>
    <t xml:space="preserve">Количество доступных для инвалидов и других МГН приоритетных объектов в сфере культуры в Забайкальском крае / Общее количество приоритетных объектов в сфере культуры в Забайкальском крае *100 %
</t>
  </si>
  <si>
    <t xml:space="preserve">Количество доступных для инвалидов и других МГН приоритетных объектов в сфере здравоохранения в Забайкальском крае / Общее количество приоритетных объектов в сфере здравоохранения в Забайкальском крае *100 %
</t>
  </si>
  <si>
    <t xml:space="preserve">Количество доступных для инвалидов и других МГН приоритетных объектов в сфере физической культуры и спорта в Забайкальском крае / Общее количество приоритетных объектов в сфере физической культуры и спорта в Забайкальском крае *100 %
</t>
  </si>
  <si>
    <t xml:space="preserve">Количество доступных для инвалидов и других МГН объектов органов службы занятости в Забайкальском крае / Общее количество  объектов органов службы занятости в Забайкальском крае *100 %
</t>
  </si>
  <si>
    <t xml:space="preserve">Парк подвижного состава городского наземного автомобильного и электрического транспорта общего пользования, оборудованный для перевозки МГН в Забайкальском крае (автобусного) / Общий парк подвижного состава городского наземного автомобильного и электрического транспорта общего пользования в Забайкальском крае (автобусного) *100 %
</t>
  </si>
  <si>
    <t xml:space="preserve">Парк подвижного состава городского наземного автомобильного и электрического транспорта общего пользования, оборудованный для перевозки МГН в Забайкальском крае (троллейбусного)/ Общий парк подвижного состава городского наземного автомобильного и электрического транспорта общего пользования в Забайкальском крае (троллейбусного) *100 %
</t>
  </si>
  <si>
    <t xml:space="preserve">F=Ax100 %/Q, где: F - доля детей-инвалидов в возрасте от 1,5 до 7 лет, охваченных дошкольным образованием, от общей численности детей-инвалидов данного возраста; А - количество детей-инвалидов в дошкольных образовательных организациях; Q - общая численность детей-инвалидов дошкольного возраста (по данным регионального Пенсионного фонда)
</t>
  </si>
  <si>
    <t xml:space="preserve">Количество детей-инвалидов в возрасте от 5 до 18 лет, получающих дополнительное образование / Общее количество детей-инвалидов в возрасте от 5 до 18 лет *100 %
</t>
  </si>
  <si>
    <t>F=Ax100 %/Q где: F - доля образовательных организаций , в которых созданы условия для получения детьми-инвалидами качественного образования, в общем количестве образовательных организаций в Забайкальском крае; А - общее количество дошкольных образовательных, общеобразовательных организаций, организаций дополнительного образования, в которых созданы условия для получения детьми-инвалидами качественного образования; Q - общее количество образовательных организаций в Забайкальском крае</t>
  </si>
  <si>
    <t xml:space="preserve">Количество образовательных организаций дополнительного образования, в которых создана безбарьерная среда для инклюзивного образования детей-инвалидов, детей с ограниченными возможностями здоровья / Общее количество образовательных организаций дополнительного образования  Забайкальского края *100 %
</t>
  </si>
  <si>
    <t xml:space="preserve">Количество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/ Общее количество дошкольных образовательных организаций Забайкальского края *100 %
</t>
  </si>
  <si>
    <t xml:space="preserve">Количество общеобразовательных организаций, в которых создана универсальная безбарьерная среда, для инклюзивного образования детей-инвалидов / Общее количество общеобразовательных организаций Забайкальского края *100 %
</t>
  </si>
  <si>
    <t xml:space="preserve">Количество выпускников-инвалидов 9 и 11 классов, охваченных профориентационной работой / Общее количество выпускников-инвалидов 9 и 11 классов *100 %
</t>
  </si>
  <si>
    <t xml:space="preserve">Количество профессиональных образовательных организаций, в которых сформирована универсальная безбарьерная среда, позволяющая обеспечить совместное обучение инвалидов и лиц, не имеющих нарушений развития  / Общее количество профессиональных образовательных организаций Забайкальского края *100 %
</t>
  </si>
  <si>
    <t xml:space="preserve">Количество специалистов, прошедших обучение и повышение квалификации по вопросам реабилитации и социальной интеграции инвалидов в Забайкальском крае / Общее количество специалистов, занятых в сфере по вопросам реабилитации и социальной интеграции инвалидов в Забайкальском крае *100 %
</t>
  </si>
  <si>
    <t xml:space="preserve">Количество лиц с ограниченными возможностями здоровья и инвалидов от 6 до 18 лет, систематически занимающихся физкультурой и спортом / Общее количество лиц с ограниченными возможностями здоровья и инвалидов от 6 до 18 лет *100 %
</t>
  </si>
  <si>
    <t xml:space="preserve">количество реабилитационных организаций, подлежащих включению в систему комплексной реабилитации и абилитации инвалидов, в том числе детей-инвалидов/общее количество реабилитационных организаций, расположенных на территории Забайкальского края *100 %
</t>
  </si>
  <si>
    <t>численность инвалидов, получивших заключения о выполнении мероприятий, предусмотренных их индивидуальными программами реабилитации или абилитации инвалида (взрослые) / численность инвалидов, имеющих рекомендации по реабилитационным и (или) абилитационным мероприятиям в индивидуальных программах реабилитации или абилитации инвалида (взрослые)*100 %</t>
  </si>
  <si>
    <r>
      <rPr>
        <sz val="12"/>
        <rFont val="Times New Roman"/>
        <family val="1"/>
        <charset val="204"/>
      </rPr>
      <t xml:space="preserve">Основное  мероприятие </t>
    </r>
    <r>
      <rPr>
        <sz val="12"/>
        <color indexed="48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"Разработка,  издание  карты  доступности  объектов  и услуг муниципальных районов и городских округов  Забайкальского   края   и   безбарьерной   карты   г. Читы с указанием доступных объектов и маршрутов движения низкопольного транспорта"</t>
    </r>
  </si>
  <si>
    <r>
      <rPr>
        <sz val="12"/>
        <rFont val="Times New Roman"/>
        <family val="1"/>
        <charset val="204"/>
      </rPr>
      <t>Основное мероприятие</t>
    </r>
    <r>
      <rPr>
        <sz val="12"/>
        <color indexed="48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"Адаптация для инвалидов и других МГН объектов социальной инфраструктуры на территории Забайкальского края"</t>
    </r>
  </si>
  <si>
    <r>
      <rPr>
        <sz val="12"/>
        <rFont val="Times New Roman"/>
        <family val="1"/>
        <charset val="204"/>
      </rPr>
      <t xml:space="preserve">Основное мероприятие </t>
    </r>
    <r>
      <rPr>
        <sz val="12"/>
        <color indexed="8"/>
        <rFont val="Times New Roman"/>
        <family val="1"/>
        <charset val="204"/>
      </rPr>
      <t>"Организация информационно-методического и кадрового обеспечения системы реабилитации и социальной интеграции инвалидов"</t>
    </r>
  </si>
  <si>
    <r>
      <rPr>
        <sz val="12"/>
        <rFont val="Times New Roman"/>
        <family val="1"/>
        <charset val="204"/>
      </rPr>
      <t>Основное мероприятие</t>
    </r>
    <r>
      <rPr>
        <sz val="12"/>
        <color indexed="8"/>
        <rFont val="Times New Roman"/>
        <family val="1"/>
        <charset val="204"/>
      </rPr>
      <t xml:space="preserve"> "Развитие системы реабилитации и социальной интеграции инвалидов"</t>
    </r>
  </si>
  <si>
    <t>2016-2017, 2021-2025</t>
  </si>
  <si>
    <r>
      <rPr>
        <sz val="12"/>
        <rFont val="Times New Roman"/>
        <family val="1"/>
        <charset val="204"/>
      </rPr>
      <t>Основное мероприятие</t>
    </r>
    <r>
      <rPr>
        <sz val="12"/>
        <color indexed="48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"Формирование условий для повышения уровня профессионального развития и занятости, включая сопровождаемое содействие занятости, инвалидов, в том числе детей-инвалидов, в Забайкальском крае"</t>
    </r>
  </si>
  <si>
    <r>
      <rPr>
        <sz val="12"/>
        <rFont val="Times New Roman"/>
        <family val="1"/>
        <charset val="204"/>
      </rPr>
      <t xml:space="preserve">Основное мероприятие </t>
    </r>
    <r>
      <rPr>
        <sz val="12"/>
        <color indexed="8"/>
        <rFont val="Times New Roman"/>
        <family val="1"/>
        <charset val="204"/>
      </rPr>
      <t>"Формирование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инвалидов, в том числе детей-инвалидов, а также ранней помощи, сопровождаемого проживания инвалидов в Забайкальском крае"</t>
    </r>
  </si>
  <si>
    <t xml:space="preserve">Задача 8 . "Формирование условий для развития системы комплексной реабилитации и абилитации инвалидов, в том числе детей-инвалидов, а также ранней помощи, сопровождаемого проживания инвалидов в Забайкальском крае"
</t>
  </si>
  <si>
    <t xml:space="preserve">Мероприятие "Оснащение реабилитационным оборудованием государственных учреждений здравоохранения, осуществляющих  мероприятия по реабилитации и (или) абилитации инвалидов  в целях организации мероприятий по реабилитации  и (или) абилитации инвалидов" </t>
  </si>
  <si>
    <t>Мероприятие "Оснащение реабилитационным оборудованием государственных учреждений, осуществляющих деятельность в сфере физической культуры и спорта, в целях непосредственного проведения  мероприятий по реабилитации  и  абилитации инвалидов"</t>
  </si>
  <si>
    <t>Мероприятие "Проведение мероприятий по обучению инвалидов, в том числе детей-инвалидов, и членов их семей навыкам ухода, подбору и пользованию техническими средствами реабилитации, реабилитационным навыкам, в том числе обучению слепоглухих инвалидов пользованию вспомогательными средствами для коммуникации и информации"</t>
  </si>
  <si>
    <t>Мероприятие "Проведение  обучения специалистов в сфере социального обслуживания населения и ранней помощи, обеспечивающих осуществление мероприятий по реабилитации и (или) абилитации детей-инвалидов"</t>
  </si>
  <si>
    <r>
      <rPr>
        <sz val="26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>ПРИЛОЖЕНИЕ № 1</t>
    </r>
  </si>
  <si>
    <r>
      <t>__________________________ "</t>
    </r>
    <r>
      <rPr>
        <sz val="14"/>
        <color indexed="8"/>
        <rFont val="Calibri"/>
        <family val="2"/>
        <charset val="204"/>
      </rPr>
      <t>.</t>
    </r>
  </si>
  <si>
    <t>Мероприятие "Приобретение мебели, бытовой техники в государственное стационарное учреждение социального обслуживания
 "Петровск-Забайкальский детский дом-интернат для граждан, имеющих психические расстройства " Забайкальского края, реализующее сопровождаемое проживание инвалидов, подлежащее включению в систему комплексной реабилитации и абилитации инвалидов Забайкальского края, для организации сопровождаемого проживания инвалидов  (отделение молодых инвалидов)"</t>
  </si>
  <si>
    <t>Мероприятие "Приобретение реабилитационного оборудования для государственного учреждения здравоохранения  " Детский клинический медицинский центр г. Чита" реабилитационное подразделение "Феникс", оказывающего услуги ранней помощи"</t>
  </si>
  <si>
    <t>Мероприятие "Оснащение реабилитационным оборудованием государственных учреждений здравоохранения, осуществляющих  мероприятия по реабилитации и (или) абилитации детей-инвалидов  в целях организации мероприятий по реабилитации и (или) абилитации  детей-инвалидов"</t>
  </si>
  <si>
    <t>Мероприятие "Формирование и ведение реестра учреждений, оказывающих реабилитационные и абилитационные услуги инвалидам, детям-инвалидам на территории Забайкальского края, с целью последующего размещения информации об учреждениях на сайте  "Учимся жить вместе" в информационно-телекоммуникационной сети "Интернет" в рамках государственной программы Российской Федерации "Доступная среда"</t>
  </si>
  <si>
    <t xml:space="preserve">численность детей целевой группы нуждающихся в получении услуги ранней помощи/численность детей целевой группы, получивших услуги ранней помощи *100 %
</t>
  </si>
  <si>
    <t xml:space="preserve">Мероприятие "Формирование и ведение базы данных детей-инвалидов и граждан, осуществляющих уход за ними в автоматизированной системе "Адресная социальная помощь" </t>
  </si>
  <si>
    <t>Мероприятие "Приобретение специализированного оборудования для создания диспетчерской службы для людей с нарушением слуха"</t>
  </si>
  <si>
    <t>Мероприятие "Размещение на региональных телевизионных каналах и каналах радиовещания рекламно-информационных материалов государственной программы Российской Федерации "Доступная среда" на 2011-2020 годы; размещение наружных баннеров, направленных на формирование толерантного отношения к людям с ограниченными возможностями и их проблемам, на территории Забайкальского края"</t>
  </si>
  <si>
    <t>Мероприятие "Приобретение мебели, бытовой техники в государственное автономное учреждение социального обслуживания
 " Атамановский дом-интернат" Забайкальского края, реализующее сопровождаемое проживание инвалидов, подлежащее включению в систему комплексной реабилитации и абилитации инвалидов Забайкальского края, для организации сопровождаемого проживания инвалидов"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</si>
</sst>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14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trike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26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73" fontId="4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top"/>
    </xf>
    <xf numFmtId="173" fontId="1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173" fontId="1" fillId="2" borderId="0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center" vertical="top"/>
    </xf>
    <xf numFmtId="172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49" fontId="12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2" fontId="4" fillId="2" borderId="0" xfId="0" applyNumberFormat="1" applyFont="1" applyFill="1" applyBorder="1" applyAlignment="1">
      <alignment horizontal="center" vertical="top"/>
    </xf>
    <xf numFmtId="2" fontId="7" fillId="2" borderId="0" xfId="0" applyNumberFormat="1" applyFont="1" applyFill="1" applyBorder="1" applyAlignment="1">
      <alignment horizontal="center" vertical="top"/>
    </xf>
    <xf numFmtId="173" fontId="2" fillId="2" borderId="1" xfId="0" applyNumberFormat="1" applyFont="1" applyFill="1" applyBorder="1" applyAlignment="1">
      <alignment horizontal="center" vertical="top"/>
    </xf>
    <xf numFmtId="173" fontId="4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73"/>
  <sheetViews>
    <sheetView tabSelected="1" view="pageBreakPreview" topLeftCell="A317" zoomScale="70" zoomScaleNormal="55" zoomScaleSheetLayoutView="70" zoomScalePageLayoutView="55" workbookViewId="0">
      <selection activeCell="B371" sqref="B371"/>
    </sheetView>
  </sheetViews>
  <sheetFormatPr defaultColWidth="8.85546875" defaultRowHeight="15.75"/>
  <cols>
    <col min="1" max="1" width="8.28515625" style="56" customWidth="1"/>
    <col min="2" max="2" width="48.85546875" style="23" customWidth="1"/>
    <col min="3" max="3" width="13.85546875" style="24" customWidth="1"/>
    <col min="4" max="4" width="10.140625" style="24" customWidth="1"/>
    <col min="5" max="5" width="31.140625" style="15" customWidth="1"/>
    <col min="6" max="6" width="15.5703125" style="15" customWidth="1"/>
    <col min="7" max="7" width="45.7109375" style="67" customWidth="1"/>
    <col min="8" max="8" width="12" style="15" customWidth="1"/>
    <col min="9" max="9" width="16" style="15" customWidth="1"/>
    <col min="10" max="10" width="10.5703125" style="15" customWidth="1"/>
    <col min="11" max="11" width="10.85546875" style="15" customWidth="1"/>
    <col min="12" max="12" width="10.7109375" style="15" customWidth="1"/>
    <col min="13" max="13" width="15.140625" style="15" customWidth="1"/>
    <col min="14" max="14" width="14.7109375" style="16" customWidth="1"/>
    <col min="15" max="15" width="14.140625" style="15" customWidth="1"/>
    <col min="16" max="16" width="14.7109375" style="15" customWidth="1"/>
    <col min="17" max="17" width="14.28515625" style="9" customWidth="1"/>
    <col min="18" max="18" width="15" style="67" customWidth="1"/>
    <col min="19" max="19" width="14.5703125" style="67" customWidth="1"/>
    <col min="20" max="21" width="18" style="9" customWidth="1"/>
    <col min="22" max="22" width="18" style="68" customWidth="1"/>
    <col min="23" max="23" width="18.5703125" style="68" customWidth="1"/>
    <col min="24" max="24" width="18.5703125" style="9" customWidth="1"/>
    <col min="25" max="25" width="18.5703125" style="67" customWidth="1"/>
    <col min="26" max="26" width="0.140625" style="15" customWidth="1"/>
    <col min="27" max="16384" width="8.85546875" style="15"/>
  </cols>
  <sheetData>
    <row r="1" spans="1:26" ht="33" customHeight="1"/>
    <row r="2" spans="1:26" ht="39.75" customHeight="1">
      <c r="P2" s="86" t="s">
        <v>509</v>
      </c>
      <c r="Q2" s="86"/>
      <c r="R2" s="86"/>
      <c r="S2" s="86"/>
      <c r="T2" s="86"/>
      <c r="U2" s="86"/>
      <c r="V2" s="86"/>
      <c r="W2" s="86"/>
      <c r="X2" s="86"/>
      <c r="Y2" s="86"/>
    </row>
    <row r="3" spans="1:26">
      <c r="P3" s="86" t="s">
        <v>213</v>
      </c>
      <c r="Q3" s="86"/>
      <c r="R3" s="86"/>
      <c r="S3" s="86"/>
      <c r="T3" s="86"/>
      <c r="U3" s="86"/>
      <c r="V3" s="86"/>
      <c r="W3" s="86"/>
      <c r="X3" s="86"/>
      <c r="Y3" s="86"/>
    </row>
    <row r="4" spans="1:26">
      <c r="P4" s="86" t="s">
        <v>214</v>
      </c>
      <c r="Q4" s="86"/>
      <c r="R4" s="86"/>
      <c r="S4" s="86"/>
      <c r="T4" s="86"/>
      <c r="U4" s="86"/>
      <c r="V4" s="86"/>
      <c r="W4" s="86"/>
      <c r="X4" s="86"/>
      <c r="Y4" s="86"/>
    </row>
    <row r="5" spans="1:26" ht="18.75">
      <c r="P5" s="86" t="s">
        <v>324</v>
      </c>
      <c r="Q5" s="86"/>
      <c r="R5" s="86"/>
      <c r="S5" s="86"/>
      <c r="T5" s="86"/>
      <c r="U5" s="86"/>
      <c r="V5" s="86"/>
      <c r="W5" s="86"/>
      <c r="X5" s="86"/>
      <c r="Y5" s="86"/>
    </row>
    <row r="6" spans="1:26">
      <c r="P6" s="86"/>
      <c r="Q6" s="86"/>
      <c r="R6" s="86"/>
      <c r="S6" s="86"/>
      <c r="T6" s="86"/>
      <c r="U6" s="86"/>
      <c r="V6" s="86"/>
      <c r="W6" s="86"/>
      <c r="X6" s="86"/>
      <c r="Y6" s="86"/>
    </row>
    <row r="8" spans="1:26" ht="15" customHeight="1">
      <c r="B8" s="87" t="s">
        <v>285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10"/>
      <c r="U8" s="10"/>
      <c r="V8" s="69"/>
      <c r="W8" s="69"/>
      <c r="X8" s="10"/>
    </row>
    <row r="9" spans="1:26" ht="15" customHeight="1"/>
    <row r="10" spans="1:26" s="47" customFormat="1" ht="33" customHeight="1">
      <c r="A10" s="88" t="s">
        <v>113</v>
      </c>
      <c r="B10" s="84" t="s">
        <v>114</v>
      </c>
      <c r="C10" s="84" t="s">
        <v>115</v>
      </c>
      <c r="D10" s="84" t="s">
        <v>161</v>
      </c>
      <c r="E10" s="84" t="s">
        <v>116</v>
      </c>
      <c r="F10" s="84" t="s">
        <v>117</v>
      </c>
      <c r="G10" s="84" t="s">
        <v>118</v>
      </c>
      <c r="H10" s="84" t="s">
        <v>119</v>
      </c>
      <c r="I10" s="84"/>
      <c r="J10" s="84"/>
      <c r="K10" s="85" t="s">
        <v>120</v>
      </c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66"/>
    </row>
    <row r="11" spans="1:26" s="47" customFormat="1" ht="51" customHeight="1">
      <c r="A11" s="88"/>
      <c r="B11" s="84"/>
      <c r="C11" s="84"/>
      <c r="D11" s="84"/>
      <c r="E11" s="84"/>
      <c r="F11" s="84"/>
      <c r="G11" s="84"/>
      <c r="H11" s="65" t="s">
        <v>121</v>
      </c>
      <c r="I11" s="65" t="s">
        <v>122</v>
      </c>
      <c r="J11" s="65" t="s">
        <v>123</v>
      </c>
      <c r="K11" s="66">
        <v>2012</v>
      </c>
      <c r="L11" s="66">
        <v>2013</v>
      </c>
      <c r="M11" s="66">
        <v>2014</v>
      </c>
      <c r="N11" s="17">
        <v>2015</v>
      </c>
      <c r="O11" s="66">
        <v>2016</v>
      </c>
      <c r="P11" s="66">
        <v>2017</v>
      </c>
      <c r="Q11" s="11">
        <v>2018</v>
      </c>
      <c r="R11" s="66">
        <v>2019</v>
      </c>
      <c r="S11" s="66">
        <v>2020</v>
      </c>
      <c r="T11" s="11">
        <v>2021</v>
      </c>
      <c r="U11" s="11">
        <v>2022</v>
      </c>
      <c r="V11" s="1">
        <v>2023</v>
      </c>
      <c r="W11" s="1">
        <v>2024</v>
      </c>
      <c r="X11" s="11">
        <v>2025</v>
      </c>
      <c r="Y11" s="66" t="s">
        <v>124</v>
      </c>
      <c r="Z11" s="66"/>
    </row>
    <row r="12" spans="1:26" ht="15" customHeight="1">
      <c r="A12" s="62" t="s">
        <v>65</v>
      </c>
      <c r="B12" s="59" t="s">
        <v>125</v>
      </c>
      <c r="C12" s="59" t="s">
        <v>126</v>
      </c>
      <c r="D12" s="59" t="s">
        <v>127</v>
      </c>
      <c r="E12" s="59" t="s">
        <v>128</v>
      </c>
      <c r="F12" s="59" t="s">
        <v>129</v>
      </c>
      <c r="G12" s="59" t="s">
        <v>130</v>
      </c>
      <c r="H12" s="59" t="s">
        <v>131</v>
      </c>
      <c r="I12" s="59" t="s">
        <v>132</v>
      </c>
      <c r="J12" s="59" t="s">
        <v>133</v>
      </c>
      <c r="K12" s="64" t="s">
        <v>134</v>
      </c>
      <c r="L12" s="64" t="s">
        <v>135</v>
      </c>
      <c r="M12" s="64" t="s">
        <v>136</v>
      </c>
      <c r="N12" s="7" t="s">
        <v>137</v>
      </c>
      <c r="O12" s="64" t="s">
        <v>138</v>
      </c>
      <c r="P12" s="64" t="s">
        <v>139</v>
      </c>
      <c r="Q12" s="12" t="s">
        <v>140</v>
      </c>
      <c r="R12" s="64" t="s">
        <v>141</v>
      </c>
      <c r="S12" s="64" t="s">
        <v>142</v>
      </c>
      <c r="T12" s="12" t="s">
        <v>143</v>
      </c>
      <c r="U12" s="12" t="s">
        <v>280</v>
      </c>
      <c r="V12" s="2" t="s">
        <v>288</v>
      </c>
      <c r="W12" s="2" t="s">
        <v>289</v>
      </c>
      <c r="X12" s="12" t="s">
        <v>290</v>
      </c>
      <c r="Y12" s="64" t="s">
        <v>291</v>
      </c>
      <c r="Z12" s="20"/>
    </row>
    <row r="13" spans="1:26" ht="234" customHeight="1">
      <c r="A13" s="81" t="s">
        <v>144</v>
      </c>
      <c r="B13" s="25" t="s">
        <v>467</v>
      </c>
      <c r="C13" s="59"/>
      <c r="D13" s="59" t="s">
        <v>145</v>
      </c>
      <c r="E13" s="20"/>
      <c r="F13" s="20"/>
      <c r="G13" s="64"/>
      <c r="H13" s="20"/>
      <c r="I13" s="20"/>
      <c r="J13" s="20"/>
      <c r="K13" s="64"/>
      <c r="L13" s="64"/>
      <c r="M13" s="18"/>
      <c r="N13" s="7"/>
      <c r="O13" s="18" t="s">
        <v>286</v>
      </c>
      <c r="P13" s="64"/>
      <c r="Q13" s="12"/>
      <c r="R13" s="64"/>
      <c r="S13" s="64"/>
      <c r="T13" s="12"/>
      <c r="U13" s="12"/>
      <c r="V13" s="2"/>
      <c r="W13" s="2"/>
      <c r="X13" s="12"/>
      <c r="Y13" s="64"/>
      <c r="Z13" s="20"/>
    </row>
    <row r="14" spans="1:26" s="48" customFormat="1" ht="27.75" customHeight="1">
      <c r="A14" s="81"/>
      <c r="B14" s="26" t="s">
        <v>189</v>
      </c>
      <c r="C14" s="59"/>
      <c r="D14" s="59"/>
      <c r="E14" s="20"/>
      <c r="F14" s="20"/>
      <c r="G14" s="61" t="s">
        <v>147</v>
      </c>
      <c r="H14" s="61" t="s">
        <v>145</v>
      </c>
      <c r="I14" s="61" t="s">
        <v>145</v>
      </c>
      <c r="J14" s="61" t="s">
        <v>145</v>
      </c>
      <c r="K14" s="61" t="s">
        <v>145</v>
      </c>
      <c r="L14" s="61" t="s">
        <v>145</v>
      </c>
      <c r="M14" s="3">
        <f>M15+M24+M23</f>
        <v>58637</v>
      </c>
      <c r="N14" s="3">
        <f>N15+N24+N23</f>
        <v>65688.25</v>
      </c>
      <c r="O14" s="3">
        <f>O15+O24+O23</f>
        <v>49316.320000000007</v>
      </c>
      <c r="P14" s="3">
        <f t="shared" ref="P14:X14" si="0">P15+P24+P23+P36</f>
        <v>49890.879999999997</v>
      </c>
      <c r="Q14" s="3">
        <f t="shared" si="0"/>
        <v>35378.699999999997</v>
      </c>
      <c r="R14" s="3">
        <f t="shared" si="0"/>
        <v>26031.542999999998</v>
      </c>
      <c r="S14" s="3">
        <f t="shared" si="0"/>
        <v>19824.5</v>
      </c>
      <c r="T14" s="3">
        <f t="shared" si="0"/>
        <v>27172.2</v>
      </c>
      <c r="U14" s="3">
        <f t="shared" si="0"/>
        <v>1486.7</v>
      </c>
      <c r="V14" s="3">
        <f t="shared" si="0"/>
        <v>30355.489999999998</v>
      </c>
      <c r="W14" s="3">
        <f>W15+W24+W23+W36</f>
        <v>21901.17</v>
      </c>
      <c r="X14" s="3">
        <f t="shared" si="0"/>
        <v>19540.100000000002</v>
      </c>
      <c r="Y14" s="3">
        <f>Y15+Y23+Y24+Y36</f>
        <v>405222.853</v>
      </c>
      <c r="Z14" s="50"/>
    </row>
    <row r="15" spans="1:26" s="48" customFormat="1" ht="15.75" customHeight="1">
      <c r="A15" s="81"/>
      <c r="B15" s="77" t="s">
        <v>146</v>
      </c>
      <c r="C15" s="78" t="s">
        <v>157</v>
      </c>
      <c r="D15" s="79" t="s">
        <v>145</v>
      </c>
      <c r="E15" s="80" t="s">
        <v>145</v>
      </c>
      <c r="F15" s="80" t="s">
        <v>145</v>
      </c>
      <c r="G15" s="61" t="s">
        <v>124</v>
      </c>
      <c r="H15" s="61" t="s">
        <v>145</v>
      </c>
      <c r="I15" s="61" t="s">
        <v>145</v>
      </c>
      <c r="J15" s="61" t="s">
        <v>145</v>
      </c>
      <c r="K15" s="61" t="s">
        <v>145</v>
      </c>
      <c r="L15" s="61" t="s">
        <v>145</v>
      </c>
      <c r="M15" s="3">
        <f t="shared" ref="M15:W15" si="1">M16+M17+M18+M19+M20+M21+M22</f>
        <v>20000</v>
      </c>
      <c r="N15" s="3">
        <f t="shared" si="1"/>
        <v>10995.25</v>
      </c>
      <c r="O15" s="3">
        <f t="shared" si="1"/>
        <v>14829.52</v>
      </c>
      <c r="P15" s="3">
        <f t="shared" si="1"/>
        <v>5394.3099999999995</v>
      </c>
      <c r="Q15" s="3">
        <f t="shared" si="1"/>
        <v>3410.5999999999995</v>
      </c>
      <c r="R15" s="3">
        <f t="shared" si="1"/>
        <v>9240.4429999999993</v>
      </c>
      <c r="S15" s="3">
        <f t="shared" si="1"/>
        <v>9011.5</v>
      </c>
      <c r="T15" s="3">
        <f t="shared" si="1"/>
        <v>3454</v>
      </c>
      <c r="U15" s="3">
        <f t="shared" si="1"/>
        <v>1486.7</v>
      </c>
      <c r="V15" s="3">
        <f>V16+V17+V18+V19+V20+V21+V22</f>
        <v>4084.8900000000003</v>
      </c>
      <c r="W15" s="3">
        <f t="shared" si="1"/>
        <v>3009.8700000000003</v>
      </c>
      <c r="X15" s="3">
        <f>X16+X17+X18+X19+X20+X21+X22</f>
        <v>3422.2</v>
      </c>
      <c r="Y15" s="3">
        <f>M15+N15+O15+P15+Q15+R15+S15+T15+U15+V15+W15+X15</f>
        <v>88339.282999999981</v>
      </c>
      <c r="Z15" s="50"/>
    </row>
    <row r="16" spans="1:26" s="48" customFormat="1" ht="42" customHeight="1">
      <c r="A16" s="81"/>
      <c r="B16" s="77"/>
      <c r="C16" s="78"/>
      <c r="D16" s="79"/>
      <c r="E16" s="80"/>
      <c r="F16" s="80"/>
      <c r="G16" s="59" t="s">
        <v>69</v>
      </c>
      <c r="H16" s="64" t="s">
        <v>145</v>
      </c>
      <c r="I16" s="64" t="s">
        <v>145</v>
      </c>
      <c r="J16" s="64" t="s">
        <v>145</v>
      </c>
      <c r="K16" s="64" t="s">
        <v>145</v>
      </c>
      <c r="L16" s="64" t="s">
        <v>145</v>
      </c>
      <c r="M16" s="4">
        <f>M47+M70+M65+M67+M195+M199+M204+M207+M211+M216+M221+M225+M230+M274+M276+M264+M278+M281+M283+M285+M291+M295+M300+M302+M305+M311+M66+M68+M69</f>
        <v>3195</v>
      </c>
      <c r="N16" s="4">
        <f>N47+N70+N65+N67+N195+N199+N204+N207+N211+N216+N221+N225+N230+N274+N276+N264+N278+N281+N283+N285+N291+N295+N300+N302+N305+N311+N44+N68+N66+N69</f>
        <v>3345.25</v>
      </c>
      <c r="O16" s="4">
        <f>O47+O70+O65+O67+O195+O199+O204+O207+O211+O216+O221+O225+O230+O274+O276+O264+O278+O281+O283+O285+O292+O295+O300+O302+O305+O311+O307+O44+O66</f>
        <v>2990</v>
      </c>
      <c r="P16" s="4">
        <f>P47+P65+P191+P195+P199+P207+P216+P230+P281+P283+P285+P292+P295+P302+P305+P264+P116+P310+P307+P278+P70+P67+P202+P303+P308+P66+P68+P69+P45+P200</f>
        <v>3619.7899999999995</v>
      </c>
      <c r="Q16" s="2">
        <f>Q47+Q65+Q116+Q199+Q204+Q207+Q216+Q221+Q264+Q281+Q292+Q295+Q298+Q305+Q307++Q191+Q308+Q310+Q138+Q66+Q67+Q69+Q190+Q202+Q265+Q280+Q45+Q200</f>
        <v>2010.62</v>
      </c>
      <c r="R16" s="4">
        <f>R47+R65+R115+R190+R199+R206+R215+R225+R265+R280+R291+R295+R298+Y13+R307+R202+R308+R310+R67+R70+R229+R81+R102+R123+R132+R263+R46</f>
        <v>6645</v>
      </c>
      <c r="S16" s="4">
        <f>S47+S65+S115+S190+S199+S206+S215+S225+S265+S280+S291+S295+S298+S305+S307+S202+S308+S310+S67+S70+S229+S81+S102+S123+S132+S263+S220+S46</f>
        <v>7193</v>
      </c>
      <c r="T16" s="4">
        <f>T47+T65+T66+T67+T68+T69+T70+T81+T115+T123+T132+T190+T202+T200+T206+T207+T215+T229+T265+T263+T280+T316+T102+T201</f>
        <v>1939.9999999999998</v>
      </c>
      <c r="U16" s="4">
        <f>U47+U65+U66+U67+U68+U69+U70+U81+U115+U123+U132+U190+U202+U200+U206+U207+U215+U229+U265+U263+U280+U316+U102+U201+U220</f>
        <v>1486.7</v>
      </c>
      <c r="V16" s="4">
        <f>V316+V59+V183+V253+V43</f>
        <v>2339.6999999999998</v>
      </c>
      <c r="W16" s="4">
        <f>W47+W65+W66+W67+W68+W69+W70+W81+W115+W123+W132+W190+W202+W200+W206+W207+W215+W229+W265+W263+W280+W316+W102+W201+W220</f>
        <v>1769.5900000000001</v>
      </c>
      <c r="X16" s="4">
        <f>X47+X65+X66+X67+X68+X69+X70+X81+X115+X123+X132+X190+X202+X200+X206+X207+X215+X229+X265+X263+X280+X316+X102+X201</f>
        <v>1994.69</v>
      </c>
      <c r="Y16" s="4">
        <f t="shared" ref="Y16:Y25" si="2">M16+N16+O16+P16+Q16+R16+S16+T16+U16+V16+W16+X16</f>
        <v>38529.339999999997</v>
      </c>
      <c r="Z16" s="50"/>
    </row>
    <row r="17" spans="1:26" s="48" customFormat="1" ht="30.75" customHeight="1">
      <c r="A17" s="81"/>
      <c r="B17" s="77"/>
      <c r="C17" s="78"/>
      <c r="D17" s="79"/>
      <c r="E17" s="80"/>
      <c r="F17" s="80"/>
      <c r="G17" s="59" t="s">
        <v>176</v>
      </c>
      <c r="H17" s="64" t="s">
        <v>145</v>
      </c>
      <c r="I17" s="64" t="s">
        <v>145</v>
      </c>
      <c r="J17" s="64" t="s">
        <v>145</v>
      </c>
      <c r="K17" s="64" t="s">
        <v>145</v>
      </c>
      <c r="L17" s="64" t="s">
        <v>145</v>
      </c>
      <c r="M17" s="4">
        <f>M91+M285</f>
        <v>3562</v>
      </c>
      <c r="N17" s="4">
        <f>N91+N285</f>
        <v>2700</v>
      </c>
      <c r="O17" s="4">
        <f>O91</f>
        <v>600</v>
      </c>
      <c r="P17" s="4">
        <f>P91+P92</f>
        <v>168</v>
      </c>
      <c r="Q17" s="2">
        <f>Q91</f>
        <v>72</v>
      </c>
      <c r="R17" s="4">
        <f>R89</f>
        <v>600</v>
      </c>
      <c r="S17" s="4">
        <f>S89+S90</f>
        <v>900</v>
      </c>
      <c r="T17" s="4">
        <f>T89+T90</f>
        <v>0</v>
      </c>
      <c r="U17" s="4">
        <f>U89+U317</f>
        <v>0</v>
      </c>
      <c r="V17" s="4">
        <f>V89+V317</f>
        <v>853.07</v>
      </c>
      <c r="W17" s="4">
        <f>W89+W317</f>
        <v>576</v>
      </c>
      <c r="X17" s="4">
        <f>X89+X317</f>
        <v>701.26</v>
      </c>
      <c r="Y17" s="4">
        <f>M17+N17+O17+P17+Q17+R17+S17+T17+U17+V17+W17+X17</f>
        <v>10732.33</v>
      </c>
      <c r="Z17" s="50"/>
    </row>
    <row r="18" spans="1:26" s="48" customFormat="1" ht="40.5" customHeight="1">
      <c r="A18" s="81"/>
      <c r="B18" s="77"/>
      <c r="C18" s="78"/>
      <c r="D18" s="79"/>
      <c r="E18" s="80"/>
      <c r="F18" s="80"/>
      <c r="G18" s="59" t="s">
        <v>425</v>
      </c>
      <c r="H18" s="64" t="s">
        <v>145</v>
      </c>
      <c r="I18" s="64" t="s">
        <v>145</v>
      </c>
      <c r="J18" s="64" t="s">
        <v>145</v>
      </c>
      <c r="K18" s="64" t="s">
        <v>145</v>
      </c>
      <c r="L18" s="64" t="s">
        <v>145</v>
      </c>
      <c r="M18" s="4">
        <f>M147+M165+M171</f>
        <v>3045</v>
      </c>
      <c r="N18" s="4">
        <f>N147+N165+N171</f>
        <v>2040</v>
      </c>
      <c r="O18" s="4">
        <f>O147+O165+O171</f>
        <v>9671.2000000000007</v>
      </c>
      <c r="P18" s="4">
        <f>P147+P165+P171</f>
        <v>1538.72</v>
      </c>
      <c r="Q18" s="2">
        <f>Q147+Q165+Q171+Q242</f>
        <v>1266.5999999999999</v>
      </c>
      <c r="R18" s="4">
        <f>R147+R165+R171+R242+R146</f>
        <v>1024.0430000000001</v>
      </c>
      <c r="S18" s="4">
        <f>S147+S165+S171+S242</f>
        <v>428.5</v>
      </c>
      <c r="T18" s="4">
        <v>1514</v>
      </c>
      <c r="U18" s="4">
        <f>U147+U165+U171+U242+U318</f>
        <v>0</v>
      </c>
      <c r="V18" s="4">
        <f>V147+V165+V171+V242+V318</f>
        <v>359.68</v>
      </c>
      <c r="W18" s="4">
        <f>W147+W165+W171+W242+W318</f>
        <v>486.68999999999994</v>
      </c>
      <c r="X18" s="4">
        <f>X147+X165+X171+X242+X318</f>
        <v>594.84</v>
      </c>
      <c r="Y18" s="4">
        <f t="shared" si="2"/>
        <v>21969.273000000001</v>
      </c>
      <c r="Z18" s="50"/>
    </row>
    <row r="19" spans="1:26" s="48" customFormat="1" ht="30.75" customHeight="1">
      <c r="A19" s="81"/>
      <c r="B19" s="77"/>
      <c r="C19" s="78"/>
      <c r="D19" s="79"/>
      <c r="E19" s="80"/>
      <c r="F19" s="80"/>
      <c r="G19" s="59" t="s">
        <v>153</v>
      </c>
      <c r="H19" s="64" t="s">
        <v>145</v>
      </c>
      <c r="I19" s="64" t="s">
        <v>145</v>
      </c>
      <c r="J19" s="64" t="s">
        <v>145</v>
      </c>
      <c r="K19" s="64" t="s">
        <v>145</v>
      </c>
      <c r="L19" s="64" t="s">
        <v>145</v>
      </c>
      <c r="M19" s="4">
        <f>M80+M267+M270+M288</f>
        <v>2505</v>
      </c>
      <c r="N19" s="4">
        <f>N80+N267+N270+N288+N271</f>
        <v>1320</v>
      </c>
      <c r="O19" s="4">
        <f>O80+O267+O270+O271</f>
        <v>383.32</v>
      </c>
      <c r="P19" s="4">
        <f>P80+P267+P270+P271</f>
        <v>45.1</v>
      </c>
      <c r="Q19" s="4">
        <f>Q80+Q267+Q270+Q271</f>
        <v>28.2</v>
      </c>
      <c r="R19" s="4">
        <f>R80+R267+R270+R271+R79</f>
        <v>721.4</v>
      </c>
      <c r="S19" s="4">
        <f>S80+S267+S270+S271+S78</f>
        <v>390</v>
      </c>
      <c r="T19" s="4">
        <f>T80+T267+T270+T271+T78</f>
        <v>0</v>
      </c>
      <c r="U19" s="4">
        <f>U80+U267+U270+U271+U78+U319</f>
        <v>0</v>
      </c>
      <c r="V19" s="4">
        <f>V80+V267+V270+V271+V78+V319</f>
        <v>266.22000000000003</v>
      </c>
      <c r="W19" s="4">
        <f>W80+W267+W270+W271+W78+W319</f>
        <v>99.92</v>
      </c>
      <c r="X19" s="4">
        <f>X80+X267+X270+X271+X78+X319</f>
        <v>66</v>
      </c>
      <c r="Y19" s="4">
        <f t="shared" si="2"/>
        <v>5825.16</v>
      </c>
      <c r="Z19" s="50"/>
    </row>
    <row r="20" spans="1:26" s="48" customFormat="1" ht="32.25" customHeight="1">
      <c r="A20" s="81"/>
      <c r="B20" s="77"/>
      <c r="C20" s="78"/>
      <c r="D20" s="79"/>
      <c r="E20" s="80"/>
      <c r="F20" s="80"/>
      <c r="G20" s="59" t="s">
        <v>154</v>
      </c>
      <c r="H20" s="64" t="s">
        <v>145</v>
      </c>
      <c r="I20" s="64" t="s">
        <v>145</v>
      </c>
      <c r="J20" s="64" t="s">
        <v>145</v>
      </c>
      <c r="K20" s="64" t="s">
        <v>145</v>
      </c>
      <c r="L20" s="64" t="s">
        <v>145</v>
      </c>
      <c r="M20" s="4">
        <f>M100+M101</f>
        <v>2193</v>
      </c>
      <c r="N20" s="4">
        <f>N100+N101</f>
        <v>1590</v>
      </c>
      <c r="O20" s="4">
        <f>O100+O101+O260</f>
        <v>300</v>
      </c>
      <c r="P20" s="4">
        <f>P100+P101+P260</f>
        <v>22.7</v>
      </c>
      <c r="Q20" s="2">
        <f>Q100+Q101+Q260</f>
        <v>33.18</v>
      </c>
      <c r="R20" s="4">
        <f>R99+R101+R260</f>
        <v>250</v>
      </c>
      <c r="S20" s="4">
        <f>S99+S260+S101</f>
        <v>100</v>
      </c>
      <c r="T20" s="4">
        <f>T99+T260+T101</f>
        <v>0</v>
      </c>
      <c r="U20" s="4">
        <f>U99+U260+U101+U320</f>
        <v>0</v>
      </c>
      <c r="V20" s="4">
        <f>V99+V260+V101+V320</f>
        <v>266.22000000000003</v>
      </c>
      <c r="W20" s="4">
        <f>W99+W260+W101+W320</f>
        <v>77.67</v>
      </c>
      <c r="X20" s="4">
        <f>X99+X260+X101+X320</f>
        <v>65.41</v>
      </c>
      <c r="Y20" s="4">
        <f t="shared" si="2"/>
        <v>4898.18</v>
      </c>
      <c r="Z20" s="50"/>
    </row>
    <row r="21" spans="1:26" s="48" customFormat="1" ht="39" customHeight="1">
      <c r="A21" s="81"/>
      <c r="B21" s="77"/>
      <c r="C21" s="78"/>
      <c r="D21" s="79"/>
      <c r="E21" s="80"/>
      <c r="F21" s="80"/>
      <c r="G21" s="59" t="s">
        <v>320</v>
      </c>
      <c r="H21" s="64" t="s">
        <v>145</v>
      </c>
      <c r="I21" s="64" t="s">
        <v>145</v>
      </c>
      <c r="J21" s="64" t="s">
        <v>145</v>
      </c>
      <c r="K21" s="64" t="s">
        <v>145</v>
      </c>
      <c r="L21" s="64" t="s">
        <v>145</v>
      </c>
      <c r="M21" s="4">
        <f t="shared" ref="M21:X21" si="3">M122+M131</f>
        <v>5500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0</v>
      </c>
      <c r="R21" s="4">
        <f t="shared" si="3"/>
        <v>0</v>
      </c>
      <c r="S21" s="4">
        <f t="shared" si="3"/>
        <v>0</v>
      </c>
      <c r="T21" s="4">
        <f t="shared" si="3"/>
        <v>0</v>
      </c>
      <c r="U21" s="4">
        <f t="shared" si="3"/>
        <v>0</v>
      </c>
      <c r="V21" s="4">
        <f t="shared" si="3"/>
        <v>0</v>
      </c>
      <c r="W21" s="4">
        <f t="shared" si="3"/>
        <v>0</v>
      </c>
      <c r="X21" s="4">
        <f t="shared" si="3"/>
        <v>0</v>
      </c>
      <c r="Y21" s="4">
        <f t="shared" si="2"/>
        <v>5500</v>
      </c>
      <c r="Z21" s="50"/>
    </row>
    <row r="22" spans="1:26" s="48" customFormat="1" ht="30.75" customHeight="1">
      <c r="A22" s="81"/>
      <c r="B22" s="77"/>
      <c r="C22" s="78"/>
      <c r="D22" s="79"/>
      <c r="E22" s="80"/>
      <c r="F22" s="80"/>
      <c r="G22" s="59" t="s">
        <v>219</v>
      </c>
      <c r="H22" s="64" t="s">
        <v>145</v>
      </c>
      <c r="I22" s="64" t="s">
        <v>145</v>
      </c>
      <c r="J22" s="64" t="s">
        <v>145</v>
      </c>
      <c r="K22" s="64" t="s">
        <v>145</v>
      </c>
      <c r="L22" s="64" t="s">
        <v>145</v>
      </c>
      <c r="M22" s="4">
        <f t="shared" ref="M22:X22" si="4">M111</f>
        <v>0</v>
      </c>
      <c r="N22" s="4">
        <f t="shared" si="4"/>
        <v>0</v>
      </c>
      <c r="O22" s="4">
        <f t="shared" si="4"/>
        <v>885</v>
      </c>
      <c r="P22" s="4">
        <f t="shared" si="4"/>
        <v>0</v>
      </c>
      <c r="Q22" s="2">
        <f t="shared" si="4"/>
        <v>0</v>
      </c>
      <c r="R22" s="4">
        <f t="shared" si="4"/>
        <v>0</v>
      </c>
      <c r="S22" s="4">
        <f t="shared" si="4"/>
        <v>0</v>
      </c>
      <c r="T22" s="4">
        <f t="shared" si="4"/>
        <v>0</v>
      </c>
      <c r="U22" s="4">
        <f t="shared" si="4"/>
        <v>0</v>
      </c>
      <c r="V22" s="4">
        <f t="shared" si="4"/>
        <v>0</v>
      </c>
      <c r="W22" s="4">
        <f t="shared" si="4"/>
        <v>0</v>
      </c>
      <c r="X22" s="4">
        <f t="shared" si="4"/>
        <v>0</v>
      </c>
      <c r="Y22" s="4">
        <f t="shared" si="2"/>
        <v>885</v>
      </c>
      <c r="Z22" s="50"/>
    </row>
    <row r="23" spans="1:26" s="48" customFormat="1" ht="48.75" customHeight="1">
      <c r="A23" s="81"/>
      <c r="B23" s="26" t="s">
        <v>445</v>
      </c>
      <c r="C23" s="60" t="s">
        <v>157</v>
      </c>
      <c r="D23" s="60" t="s">
        <v>145</v>
      </c>
      <c r="E23" s="61" t="s">
        <v>145</v>
      </c>
      <c r="F23" s="61" t="s">
        <v>145</v>
      </c>
      <c r="G23" s="60" t="s">
        <v>155</v>
      </c>
      <c r="H23" s="61" t="s">
        <v>145</v>
      </c>
      <c r="I23" s="61" t="s">
        <v>145</v>
      </c>
      <c r="J23" s="61" t="s">
        <v>145</v>
      </c>
      <c r="K23" s="61" t="s">
        <v>145</v>
      </c>
      <c r="L23" s="61" t="s">
        <v>145</v>
      </c>
      <c r="M23" s="3">
        <f t="shared" ref="M23:X23" si="5">M85+M107+M127+M136</f>
        <v>9500</v>
      </c>
      <c r="N23" s="3">
        <f t="shared" si="5"/>
        <v>8994.5</v>
      </c>
      <c r="O23" s="3">
        <f t="shared" si="5"/>
        <v>2295</v>
      </c>
      <c r="P23" s="3">
        <f t="shared" si="5"/>
        <v>1070.8699999999999</v>
      </c>
      <c r="Q23" s="6">
        <f t="shared" si="5"/>
        <v>469.2</v>
      </c>
      <c r="R23" s="3">
        <f>R85+R107+R127+R136</f>
        <v>2250</v>
      </c>
      <c r="S23" s="3">
        <f t="shared" si="5"/>
        <v>4100</v>
      </c>
      <c r="T23" s="3">
        <f t="shared" si="5"/>
        <v>0</v>
      </c>
      <c r="U23" s="3">
        <f t="shared" si="5"/>
        <v>0</v>
      </c>
      <c r="V23" s="3">
        <f t="shared" si="5"/>
        <v>0</v>
      </c>
      <c r="W23" s="3">
        <f t="shared" si="5"/>
        <v>0</v>
      </c>
      <c r="X23" s="3">
        <f t="shared" si="5"/>
        <v>0</v>
      </c>
      <c r="Y23" s="3">
        <f t="shared" si="2"/>
        <v>28679.57</v>
      </c>
      <c r="Z23" s="50"/>
    </row>
    <row r="24" spans="1:26" s="48" customFormat="1">
      <c r="A24" s="81"/>
      <c r="B24" s="82" t="s">
        <v>446</v>
      </c>
      <c r="C24" s="78" t="s">
        <v>157</v>
      </c>
      <c r="D24" s="78" t="s">
        <v>145</v>
      </c>
      <c r="E24" s="83" t="s">
        <v>145</v>
      </c>
      <c r="F24" s="83" t="s">
        <v>145</v>
      </c>
      <c r="G24" s="61" t="s">
        <v>124</v>
      </c>
      <c r="H24" s="61" t="s">
        <v>145</v>
      </c>
      <c r="I24" s="61" t="s">
        <v>145</v>
      </c>
      <c r="J24" s="61" t="s">
        <v>145</v>
      </c>
      <c r="K24" s="61" t="s">
        <v>145</v>
      </c>
      <c r="L24" s="61" t="s">
        <v>145</v>
      </c>
      <c r="M24" s="3">
        <f t="shared" ref="M24:X24" si="6">M25+M26+M27+M29+M30+M35+M32+M33+M34+M28</f>
        <v>29137</v>
      </c>
      <c r="N24" s="3">
        <f t="shared" si="6"/>
        <v>45698.5</v>
      </c>
      <c r="O24" s="3">
        <f t="shared" si="6"/>
        <v>32191.800000000003</v>
      </c>
      <c r="P24" s="3">
        <f t="shared" si="6"/>
        <v>42795.7</v>
      </c>
      <c r="Q24" s="3">
        <f t="shared" si="6"/>
        <v>31498.899999999998</v>
      </c>
      <c r="R24" s="3">
        <f t="shared" si="6"/>
        <v>14541.099999999999</v>
      </c>
      <c r="S24" s="3">
        <f t="shared" si="6"/>
        <v>6713</v>
      </c>
      <c r="T24" s="3">
        <f t="shared" si="6"/>
        <v>23718.2</v>
      </c>
      <c r="U24" s="3">
        <f t="shared" si="6"/>
        <v>0</v>
      </c>
      <c r="V24" s="70">
        <f t="shared" si="6"/>
        <v>26270.6</v>
      </c>
      <c r="W24" s="3">
        <f t="shared" si="6"/>
        <v>18891.3</v>
      </c>
      <c r="X24" s="3">
        <f t="shared" si="6"/>
        <v>16117.900000000001</v>
      </c>
      <c r="Y24" s="6">
        <f t="shared" si="2"/>
        <v>287574.00000000006</v>
      </c>
      <c r="Z24" s="50"/>
    </row>
    <row r="25" spans="1:26" ht="71.25" customHeight="1">
      <c r="A25" s="81"/>
      <c r="B25" s="82"/>
      <c r="C25" s="78"/>
      <c r="D25" s="78"/>
      <c r="E25" s="83"/>
      <c r="F25" s="83"/>
      <c r="G25" s="59" t="s">
        <v>70</v>
      </c>
      <c r="H25" s="64" t="s">
        <v>145</v>
      </c>
      <c r="I25" s="64" t="s">
        <v>145</v>
      </c>
      <c r="J25" s="64" t="s">
        <v>145</v>
      </c>
      <c r="K25" s="64" t="s">
        <v>145</v>
      </c>
      <c r="L25" s="64" t="s">
        <v>145</v>
      </c>
      <c r="M25" s="4">
        <f>M72+M73+M74+M193+M209+M213+M286+M293+M296</f>
        <v>2980</v>
      </c>
      <c r="N25" s="4">
        <f>N72+N73+N74+N193+N209+N213+N286+N293+N296</f>
        <v>6861.33</v>
      </c>
      <c r="O25" s="4">
        <f>O72+O193+O197+O213+O289+O286+O293+O296+O209+O74</f>
        <v>1358</v>
      </c>
      <c r="P25" s="4">
        <f>P72+P193+P197+P286+P293+P296+P209+P118+P218+P232+P73+P74</f>
        <v>4992.6499999999996</v>
      </c>
      <c r="Q25" s="2">
        <f>Q72+Q193+Q197+Q213+Q218+Q223+Q289+Q286+Q293+Q296+Q209+Q118</f>
        <v>2215.58</v>
      </c>
      <c r="R25" s="4">
        <f>R72+R118+R193+R209+R218+R293+R296</f>
        <v>0</v>
      </c>
      <c r="S25" s="4">
        <f>S72+S193+S197+S213+S289+S286+S293+S296+S209+S118+S218</f>
        <v>0</v>
      </c>
      <c r="T25" s="2">
        <f>T72+T73+T74+T118+T193+T213+T218+T223+T232+T268+T272+T286+T289+T293+T296+T323</f>
        <v>0</v>
      </c>
      <c r="U25" s="2">
        <f>U72+U73+U74+U118+U193+U213+U218+U223+U232+U268+U272+U286+U289+U293+U296+U323</f>
        <v>0</v>
      </c>
      <c r="V25" s="5">
        <f>V72+V73+V74+V118+V193+V213+V218+V223+V232+V268+V272+V286+V289+V293+V296+V323</f>
        <v>8624.7000000000007</v>
      </c>
      <c r="W25" s="2">
        <f>W72+W73+W74+W118+W193+W213+W218+W223+W232+W268+W272+W286+W289+W293+W296+W323</f>
        <v>6350.7</v>
      </c>
      <c r="X25" s="2">
        <f>X72+X73+X74+X118+X193+X213+X218+X223+X232+X268+X272+X286+X289+X293+X296+X323</f>
        <v>4568.1000000000004</v>
      </c>
      <c r="Y25" s="4">
        <f t="shared" si="2"/>
        <v>37951.06</v>
      </c>
      <c r="Z25" s="20"/>
    </row>
    <row r="26" spans="1:26" ht="69.75" customHeight="1">
      <c r="A26" s="81"/>
      <c r="B26" s="82"/>
      <c r="C26" s="78"/>
      <c r="D26" s="78"/>
      <c r="E26" s="83"/>
      <c r="F26" s="83"/>
      <c r="G26" s="59" t="s">
        <v>246</v>
      </c>
      <c r="H26" s="64" t="s">
        <v>145</v>
      </c>
      <c r="I26" s="64" t="s">
        <v>145</v>
      </c>
      <c r="J26" s="64" t="s">
        <v>145</v>
      </c>
      <c r="K26" s="64" t="s">
        <v>145</v>
      </c>
      <c r="L26" s="64" t="s">
        <v>145</v>
      </c>
      <c r="M26" s="4">
        <f t="shared" ref="M26:S26" si="7">M95</f>
        <v>3562</v>
      </c>
      <c r="N26" s="4">
        <f t="shared" si="7"/>
        <v>6300</v>
      </c>
      <c r="O26" s="4">
        <f t="shared" si="7"/>
        <v>1400</v>
      </c>
      <c r="P26" s="4">
        <f>P95+P94</f>
        <v>2232</v>
      </c>
      <c r="Q26" s="2">
        <f t="shared" si="7"/>
        <v>1128</v>
      </c>
      <c r="R26" s="4">
        <f t="shared" si="7"/>
        <v>0</v>
      </c>
      <c r="S26" s="4">
        <f t="shared" si="7"/>
        <v>0</v>
      </c>
      <c r="T26" s="2">
        <f>T95+T324</f>
        <v>0</v>
      </c>
      <c r="U26" s="2">
        <f>U95+U324</f>
        <v>0</v>
      </c>
      <c r="V26" s="2">
        <f>V95+V324</f>
        <v>8625.5</v>
      </c>
      <c r="W26" s="2">
        <f>W95+W324</f>
        <v>5824</v>
      </c>
      <c r="X26" s="2">
        <f>X95+X324</f>
        <v>5673.8</v>
      </c>
      <c r="Y26" s="4">
        <f t="shared" ref="Y26:Y35" si="8">M26+N26+O26+P26+Q26+R26+S26+T26+U26+V26+W26+X26</f>
        <v>34745.300000000003</v>
      </c>
      <c r="Z26" s="20"/>
    </row>
    <row r="27" spans="1:26" ht="69.75" customHeight="1">
      <c r="A27" s="81"/>
      <c r="B27" s="82"/>
      <c r="C27" s="78"/>
      <c r="D27" s="78"/>
      <c r="E27" s="83"/>
      <c r="F27" s="83"/>
      <c r="G27" s="59" t="s">
        <v>433</v>
      </c>
      <c r="H27" s="64" t="s">
        <v>145</v>
      </c>
      <c r="I27" s="64" t="s">
        <v>145</v>
      </c>
      <c r="J27" s="64" t="s">
        <v>145</v>
      </c>
      <c r="K27" s="64" t="s">
        <v>145</v>
      </c>
      <c r="L27" s="64" t="s">
        <v>145</v>
      </c>
      <c r="M27" s="4">
        <f>M173</f>
        <v>3045</v>
      </c>
      <c r="N27" s="4">
        <f t="shared" ref="N27:S27" si="9">N173</f>
        <v>4760</v>
      </c>
      <c r="O27" s="4">
        <f t="shared" si="9"/>
        <v>0</v>
      </c>
      <c r="P27" s="4">
        <f t="shared" si="9"/>
        <v>0</v>
      </c>
      <c r="Q27" s="2">
        <f t="shared" si="9"/>
        <v>0</v>
      </c>
      <c r="R27" s="4">
        <f t="shared" si="9"/>
        <v>0</v>
      </c>
      <c r="S27" s="4">
        <f t="shared" si="9"/>
        <v>0</v>
      </c>
      <c r="T27" s="2">
        <f>T173+T325</f>
        <v>0</v>
      </c>
      <c r="U27" s="2">
        <f>U173+U325</f>
        <v>0</v>
      </c>
      <c r="V27" s="2">
        <f>V173+V325</f>
        <v>3636.8</v>
      </c>
      <c r="W27" s="2">
        <f>W173+W325</f>
        <v>4921</v>
      </c>
      <c r="X27" s="2">
        <f>X173+X325</f>
        <v>4812.8</v>
      </c>
      <c r="Y27" s="4">
        <f t="shared" si="8"/>
        <v>21175.599999999999</v>
      </c>
      <c r="Z27" s="20"/>
    </row>
    <row r="28" spans="1:26" ht="65.25" customHeight="1">
      <c r="A28" s="81"/>
      <c r="B28" s="82"/>
      <c r="C28" s="78"/>
      <c r="D28" s="78"/>
      <c r="E28" s="83"/>
      <c r="F28" s="83"/>
      <c r="G28" s="59" t="s">
        <v>431</v>
      </c>
      <c r="H28" s="64" t="s">
        <v>145</v>
      </c>
      <c r="I28" s="64" t="s">
        <v>145</v>
      </c>
      <c r="J28" s="64" t="s">
        <v>145</v>
      </c>
      <c r="K28" s="64" t="s">
        <v>145</v>
      </c>
      <c r="L28" s="64" t="s">
        <v>145</v>
      </c>
      <c r="M28" s="4">
        <f>M149+M167</f>
        <v>0</v>
      </c>
      <c r="N28" s="4">
        <f>N149+N167</f>
        <v>0</v>
      </c>
      <c r="O28" s="4">
        <f>O149+O167</f>
        <v>20419.400000000001</v>
      </c>
      <c r="P28" s="4">
        <f>P149+P167</f>
        <v>20443</v>
      </c>
      <c r="Q28" s="2">
        <f t="shared" ref="Q28:X28" si="10">Q149+Q167+Q244</f>
        <v>19843.099999999999</v>
      </c>
      <c r="R28" s="4">
        <f t="shared" si="10"/>
        <v>14541.099999999999</v>
      </c>
      <c r="S28" s="4">
        <f t="shared" si="10"/>
        <v>6713</v>
      </c>
      <c r="T28" s="2">
        <f t="shared" si="10"/>
        <v>23718.2</v>
      </c>
      <c r="U28" s="2">
        <f t="shared" si="10"/>
        <v>0</v>
      </c>
      <c r="V28" s="2">
        <f t="shared" si="10"/>
        <v>0</v>
      </c>
      <c r="W28" s="2">
        <f t="shared" si="10"/>
        <v>0</v>
      </c>
      <c r="X28" s="2">
        <f t="shared" si="10"/>
        <v>0</v>
      </c>
      <c r="Y28" s="4">
        <f t="shared" si="8"/>
        <v>105677.8</v>
      </c>
      <c r="Z28" s="20"/>
    </row>
    <row r="29" spans="1:26" ht="51.75" customHeight="1">
      <c r="A29" s="81"/>
      <c r="B29" s="82"/>
      <c r="C29" s="78"/>
      <c r="D29" s="78"/>
      <c r="E29" s="83"/>
      <c r="F29" s="83"/>
      <c r="G29" s="59" t="s">
        <v>247</v>
      </c>
      <c r="H29" s="64" t="s">
        <v>145</v>
      </c>
      <c r="I29" s="64" t="s">
        <v>145</v>
      </c>
      <c r="J29" s="64" t="s">
        <v>145</v>
      </c>
      <c r="K29" s="64" t="s">
        <v>145</v>
      </c>
      <c r="L29" s="64" t="s">
        <v>145</v>
      </c>
      <c r="M29" s="4">
        <f t="shared" ref="M29:S29" si="11">M83+M268+M272+M289</f>
        <v>2505</v>
      </c>
      <c r="N29" s="4">
        <f t="shared" si="11"/>
        <v>3080</v>
      </c>
      <c r="O29" s="4">
        <f t="shared" si="11"/>
        <v>894.4</v>
      </c>
      <c r="P29" s="4">
        <f t="shared" si="11"/>
        <v>599.19000000000005</v>
      </c>
      <c r="Q29" s="2">
        <f t="shared" si="11"/>
        <v>441.8</v>
      </c>
      <c r="R29" s="4">
        <f t="shared" si="11"/>
        <v>0</v>
      </c>
      <c r="S29" s="4">
        <f t="shared" si="11"/>
        <v>0</v>
      </c>
      <c r="T29" s="2">
        <f>T83+T268+T272+T289+T326</f>
        <v>0</v>
      </c>
      <c r="U29" s="2">
        <f>U83+U268+U272+U289+U326</f>
        <v>0</v>
      </c>
      <c r="V29" s="2">
        <f>V83+V268+V272+V289+V326</f>
        <v>2691.8</v>
      </c>
      <c r="W29" s="2">
        <f>W83+W268+W272+W289+W326</f>
        <v>1010.3</v>
      </c>
      <c r="X29" s="2">
        <f>X83+X268+X272+X289+X326</f>
        <v>534</v>
      </c>
      <c r="Y29" s="4">
        <f t="shared" si="8"/>
        <v>11756.49</v>
      </c>
      <c r="Z29" s="20"/>
    </row>
    <row r="30" spans="1:26" ht="64.5" customHeight="1">
      <c r="A30" s="81"/>
      <c r="B30" s="82"/>
      <c r="C30" s="78"/>
      <c r="D30" s="78"/>
      <c r="E30" s="83"/>
      <c r="F30" s="83"/>
      <c r="G30" s="59" t="s">
        <v>248</v>
      </c>
      <c r="H30" s="64" t="s">
        <v>145</v>
      </c>
      <c r="I30" s="64" t="s">
        <v>145</v>
      </c>
      <c r="J30" s="64" t="s">
        <v>145</v>
      </c>
      <c r="K30" s="64" t="s">
        <v>145</v>
      </c>
      <c r="L30" s="64" t="s">
        <v>145</v>
      </c>
      <c r="M30" s="4">
        <f t="shared" ref="M30:S30" si="12">M104+M105</f>
        <v>2045</v>
      </c>
      <c r="N30" s="4">
        <f t="shared" si="12"/>
        <v>3710</v>
      </c>
      <c r="O30" s="4">
        <f t="shared" si="12"/>
        <v>700</v>
      </c>
      <c r="P30" s="4">
        <f t="shared" si="12"/>
        <v>301.58999999999997</v>
      </c>
      <c r="Q30" s="2">
        <f t="shared" si="12"/>
        <v>519.62</v>
      </c>
      <c r="R30" s="4">
        <f t="shared" si="12"/>
        <v>0</v>
      </c>
      <c r="S30" s="4">
        <f t="shared" si="12"/>
        <v>0</v>
      </c>
      <c r="T30" s="2">
        <f>+R30</f>
        <v>0</v>
      </c>
      <c r="U30" s="2">
        <f>U104+U105+U327</f>
        <v>0</v>
      </c>
      <c r="V30" s="2">
        <f>V104+V105+V327</f>
        <v>2691.8</v>
      </c>
      <c r="W30" s="2">
        <f>W104+W105+W327</f>
        <v>785.3</v>
      </c>
      <c r="X30" s="2">
        <f>X104+X105+X327</f>
        <v>529.20000000000005</v>
      </c>
      <c r="Y30" s="4">
        <f t="shared" si="8"/>
        <v>11282.51</v>
      </c>
      <c r="Z30" s="20"/>
    </row>
    <row r="31" spans="1:26" ht="64.5" customHeight="1">
      <c r="A31" s="81"/>
      <c r="B31" s="82"/>
      <c r="C31" s="78"/>
      <c r="D31" s="78"/>
      <c r="E31" s="83"/>
      <c r="F31" s="83"/>
      <c r="G31" s="59" t="s">
        <v>238</v>
      </c>
      <c r="H31" s="64" t="s">
        <v>145</v>
      </c>
      <c r="I31" s="64" t="s">
        <v>145</v>
      </c>
      <c r="J31" s="64" t="s">
        <v>145</v>
      </c>
      <c r="K31" s="64" t="s">
        <v>145</v>
      </c>
      <c r="L31" s="64" t="s">
        <v>145</v>
      </c>
      <c r="M31" s="4">
        <f t="shared" ref="M31:S31" si="13">M261</f>
        <v>0</v>
      </c>
      <c r="N31" s="4">
        <f t="shared" si="13"/>
        <v>0</v>
      </c>
      <c r="O31" s="4">
        <f t="shared" si="13"/>
        <v>0</v>
      </c>
      <c r="P31" s="4">
        <f t="shared" si="13"/>
        <v>0</v>
      </c>
      <c r="Q31" s="2">
        <f t="shared" si="13"/>
        <v>0</v>
      </c>
      <c r="R31" s="4">
        <f t="shared" si="13"/>
        <v>0</v>
      </c>
      <c r="S31" s="4">
        <f t="shared" si="13"/>
        <v>0</v>
      </c>
      <c r="T31" s="2">
        <f>T261</f>
        <v>0</v>
      </c>
      <c r="U31" s="2">
        <f>U261</f>
        <v>0</v>
      </c>
      <c r="V31" s="2">
        <f>V261</f>
        <v>0</v>
      </c>
      <c r="W31" s="2">
        <f>W261</f>
        <v>0</v>
      </c>
      <c r="X31" s="2">
        <f>X261</f>
        <v>0</v>
      </c>
      <c r="Y31" s="4">
        <f t="shared" si="8"/>
        <v>0</v>
      </c>
      <c r="Z31" s="20"/>
    </row>
    <row r="32" spans="1:26" ht="81" customHeight="1">
      <c r="A32" s="81"/>
      <c r="B32" s="82"/>
      <c r="C32" s="78"/>
      <c r="D32" s="78"/>
      <c r="E32" s="83"/>
      <c r="F32" s="83"/>
      <c r="G32" s="59" t="s">
        <v>327</v>
      </c>
      <c r="H32" s="64" t="s">
        <v>145</v>
      </c>
      <c r="I32" s="64" t="s">
        <v>145</v>
      </c>
      <c r="J32" s="64" t="s">
        <v>145</v>
      </c>
      <c r="K32" s="64" t="s">
        <v>145</v>
      </c>
      <c r="L32" s="64" t="s">
        <v>145</v>
      </c>
      <c r="M32" s="4">
        <f>+M125+M134</f>
        <v>5500</v>
      </c>
      <c r="N32" s="4">
        <f>N125+N134</f>
        <v>0</v>
      </c>
      <c r="O32" s="4">
        <f>O134+O125</f>
        <v>0</v>
      </c>
      <c r="P32" s="4">
        <f t="shared" ref="P32:X32" si="14">P125+P134</f>
        <v>0</v>
      </c>
      <c r="Q32" s="2">
        <f t="shared" si="14"/>
        <v>0</v>
      </c>
      <c r="R32" s="4">
        <f t="shared" si="14"/>
        <v>0</v>
      </c>
      <c r="S32" s="4">
        <f t="shared" si="14"/>
        <v>0</v>
      </c>
      <c r="T32" s="2">
        <f t="shared" si="14"/>
        <v>0</v>
      </c>
      <c r="U32" s="2">
        <f t="shared" si="14"/>
        <v>0</v>
      </c>
      <c r="V32" s="2">
        <f t="shared" si="14"/>
        <v>0</v>
      </c>
      <c r="W32" s="2">
        <f t="shared" si="14"/>
        <v>0</v>
      </c>
      <c r="X32" s="2">
        <f t="shared" si="14"/>
        <v>0</v>
      </c>
      <c r="Y32" s="4">
        <f t="shared" si="8"/>
        <v>5500</v>
      </c>
      <c r="Z32" s="20"/>
    </row>
    <row r="33" spans="1:27" ht="65.25" customHeight="1">
      <c r="A33" s="81"/>
      <c r="B33" s="82"/>
      <c r="C33" s="78"/>
      <c r="D33" s="78"/>
      <c r="E33" s="83"/>
      <c r="F33" s="83"/>
      <c r="G33" s="59" t="s">
        <v>249</v>
      </c>
      <c r="H33" s="64" t="s">
        <v>145</v>
      </c>
      <c r="I33" s="64" t="s">
        <v>145</v>
      </c>
      <c r="J33" s="64" t="s">
        <v>145</v>
      </c>
      <c r="K33" s="64" t="s">
        <v>145</v>
      </c>
      <c r="L33" s="64" t="s">
        <v>145</v>
      </c>
      <c r="M33" s="4">
        <f t="shared" ref="M33:S33" si="15">M113</f>
        <v>0</v>
      </c>
      <c r="N33" s="4">
        <f t="shared" si="15"/>
        <v>0</v>
      </c>
      <c r="O33" s="4">
        <f t="shared" si="15"/>
        <v>2065</v>
      </c>
      <c r="P33" s="4">
        <f t="shared" si="15"/>
        <v>0</v>
      </c>
      <c r="Q33" s="2">
        <f t="shared" si="15"/>
        <v>0</v>
      </c>
      <c r="R33" s="4">
        <f t="shared" si="15"/>
        <v>0</v>
      </c>
      <c r="S33" s="4">
        <f t="shared" si="15"/>
        <v>0</v>
      </c>
      <c r="T33" s="2">
        <f>T113</f>
        <v>0</v>
      </c>
      <c r="U33" s="2">
        <f>U113</f>
        <v>0</v>
      </c>
      <c r="V33" s="2">
        <f>V113</f>
        <v>0</v>
      </c>
      <c r="W33" s="2">
        <f>W113</f>
        <v>0</v>
      </c>
      <c r="X33" s="2">
        <f>X113</f>
        <v>0</v>
      </c>
      <c r="Y33" s="4">
        <f>M33+N33+O33+P33+Q33+R33+S33+T33+U33+V33+W33+X33</f>
        <v>2065</v>
      </c>
      <c r="Z33" s="20"/>
    </row>
    <row r="34" spans="1:27" ht="70.5" customHeight="1">
      <c r="A34" s="81"/>
      <c r="B34" s="82"/>
      <c r="C34" s="78"/>
      <c r="D34" s="78"/>
      <c r="E34" s="83"/>
      <c r="F34" s="83"/>
      <c r="G34" s="59" t="s">
        <v>250</v>
      </c>
      <c r="H34" s="64" t="s">
        <v>145</v>
      </c>
      <c r="I34" s="64" t="s">
        <v>145</v>
      </c>
      <c r="J34" s="64" t="s">
        <v>145</v>
      </c>
      <c r="K34" s="64" t="s">
        <v>145</v>
      </c>
      <c r="L34" s="64" t="s">
        <v>145</v>
      </c>
      <c r="M34" s="4">
        <f t="shared" ref="M34:X34" si="16">M106+M84+M126+M135</f>
        <v>9500</v>
      </c>
      <c r="N34" s="4">
        <f t="shared" si="16"/>
        <v>20987.17</v>
      </c>
      <c r="O34" s="4">
        <f t="shared" si="16"/>
        <v>5355</v>
      </c>
      <c r="P34" s="4">
        <f t="shared" si="16"/>
        <v>14227.27</v>
      </c>
      <c r="Q34" s="2">
        <f t="shared" si="16"/>
        <v>7350.8</v>
      </c>
      <c r="R34" s="4">
        <f t="shared" si="16"/>
        <v>0</v>
      </c>
      <c r="S34" s="4">
        <f t="shared" si="16"/>
        <v>0</v>
      </c>
      <c r="T34" s="2">
        <f t="shared" si="16"/>
        <v>0</v>
      </c>
      <c r="U34" s="2">
        <f t="shared" si="16"/>
        <v>0</v>
      </c>
      <c r="V34" s="2">
        <f t="shared" si="16"/>
        <v>0</v>
      </c>
      <c r="W34" s="2">
        <f t="shared" si="16"/>
        <v>0</v>
      </c>
      <c r="X34" s="2">
        <f t="shared" si="16"/>
        <v>0</v>
      </c>
      <c r="Y34" s="4">
        <f t="shared" si="8"/>
        <v>57420.240000000005</v>
      </c>
      <c r="Z34" s="20"/>
    </row>
    <row r="35" spans="1:27" ht="68.25" customHeight="1">
      <c r="A35" s="81"/>
      <c r="B35" s="82"/>
      <c r="C35" s="78"/>
      <c r="D35" s="78"/>
      <c r="E35" s="83"/>
      <c r="F35" s="83"/>
      <c r="G35" s="59" t="s">
        <v>237</v>
      </c>
      <c r="H35" s="64" t="s">
        <v>145</v>
      </c>
      <c r="I35" s="64" t="s">
        <v>145</v>
      </c>
      <c r="J35" s="64" t="s">
        <v>145</v>
      </c>
      <c r="K35" s="64" t="s">
        <v>145</v>
      </c>
      <c r="L35" s="64" t="s">
        <v>145</v>
      </c>
      <c r="M35" s="4">
        <f>M152</f>
        <v>0</v>
      </c>
      <c r="N35" s="4">
        <f t="shared" ref="N35:S35" si="17">N152</f>
        <v>0</v>
      </c>
      <c r="O35" s="4">
        <f t="shared" si="17"/>
        <v>0</v>
      </c>
      <c r="P35" s="4">
        <f t="shared" si="17"/>
        <v>0</v>
      </c>
      <c r="Q35" s="2">
        <f t="shared" si="17"/>
        <v>0</v>
      </c>
      <c r="R35" s="4">
        <f t="shared" si="17"/>
        <v>0</v>
      </c>
      <c r="S35" s="4">
        <f t="shared" si="17"/>
        <v>0</v>
      </c>
      <c r="T35" s="2">
        <f>T152</f>
        <v>0</v>
      </c>
      <c r="U35" s="2">
        <f>U152</f>
        <v>0</v>
      </c>
      <c r="V35" s="2">
        <f>V152</f>
        <v>0</v>
      </c>
      <c r="W35" s="2">
        <f>W152</f>
        <v>0</v>
      </c>
      <c r="X35" s="2">
        <f>X152</f>
        <v>0</v>
      </c>
      <c r="Y35" s="4">
        <f t="shared" si="8"/>
        <v>0</v>
      </c>
      <c r="Z35" s="20"/>
    </row>
    <row r="36" spans="1:27" s="48" customFormat="1" ht="98.25" customHeight="1">
      <c r="A36" s="27"/>
      <c r="B36" s="26" t="s">
        <v>447</v>
      </c>
      <c r="C36" s="60" t="s">
        <v>157</v>
      </c>
      <c r="D36" s="60" t="s">
        <v>145</v>
      </c>
      <c r="E36" s="61" t="s">
        <v>145</v>
      </c>
      <c r="F36" s="61" t="s">
        <v>145</v>
      </c>
      <c r="G36" s="60" t="s">
        <v>7</v>
      </c>
      <c r="H36" s="61"/>
      <c r="I36" s="61"/>
      <c r="J36" s="61"/>
      <c r="K36" s="61"/>
      <c r="L36" s="61"/>
      <c r="M36" s="3">
        <v>0</v>
      </c>
      <c r="N36" s="3">
        <v>0</v>
      </c>
      <c r="O36" s="3">
        <v>0</v>
      </c>
      <c r="P36" s="3">
        <f>P311</f>
        <v>630</v>
      </c>
      <c r="Q36" s="6">
        <v>0</v>
      </c>
      <c r="R36" s="3">
        <v>0</v>
      </c>
      <c r="S36" s="3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3">
        <f>M36+N36+O36+P36+Q36+R36+S36+T36+U36+V36+W36+X36</f>
        <v>630</v>
      </c>
      <c r="Z36" s="50"/>
    </row>
    <row r="37" spans="1:27" ht="203.25" customHeight="1">
      <c r="A37" s="57" t="s">
        <v>35</v>
      </c>
      <c r="B37" s="25" t="s">
        <v>5</v>
      </c>
      <c r="C37" s="59" t="s">
        <v>150</v>
      </c>
      <c r="D37" s="59" t="s">
        <v>145</v>
      </c>
      <c r="E37" s="59" t="s">
        <v>474</v>
      </c>
      <c r="F37" s="64" t="s">
        <v>145</v>
      </c>
      <c r="G37" s="59" t="s">
        <v>432</v>
      </c>
      <c r="H37" s="64" t="s">
        <v>145</v>
      </c>
      <c r="I37" s="64" t="s">
        <v>145</v>
      </c>
      <c r="J37" s="64" t="s">
        <v>145</v>
      </c>
      <c r="K37" s="64" t="s">
        <v>145</v>
      </c>
      <c r="L37" s="64" t="s">
        <v>145</v>
      </c>
      <c r="M37" s="7">
        <v>28</v>
      </c>
      <c r="N37" s="7">
        <v>41.9</v>
      </c>
      <c r="O37" s="7">
        <v>44.9</v>
      </c>
      <c r="P37" s="7">
        <v>55.3</v>
      </c>
      <c r="Q37" s="5">
        <v>65</v>
      </c>
      <c r="R37" s="7">
        <v>67.5</v>
      </c>
      <c r="S37" s="7">
        <v>73</v>
      </c>
      <c r="T37" s="5">
        <v>73.3</v>
      </c>
      <c r="U37" s="5">
        <v>73.599999999999994</v>
      </c>
      <c r="V37" s="5">
        <v>73.8</v>
      </c>
      <c r="W37" s="5">
        <v>74</v>
      </c>
      <c r="X37" s="5">
        <v>74.099999999999994</v>
      </c>
      <c r="Y37" s="4" t="s">
        <v>145</v>
      </c>
      <c r="Z37" s="20"/>
    </row>
    <row r="38" spans="1:27" ht="148.5" customHeight="1">
      <c r="A38" s="62"/>
      <c r="B38" s="26" t="s">
        <v>28</v>
      </c>
      <c r="C38" s="64" t="s">
        <v>145</v>
      </c>
      <c r="D38" s="64" t="s">
        <v>145</v>
      </c>
      <c r="E38" s="64" t="s">
        <v>145</v>
      </c>
      <c r="F38" s="64" t="s">
        <v>145</v>
      </c>
      <c r="G38" s="28" t="s">
        <v>145</v>
      </c>
      <c r="H38" s="64" t="s">
        <v>145</v>
      </c>
      <c r="I38" s="64" t="s">
        <v>145</v>
      </c>
      <c r="J38" s="64" t="s">
        <v>145</v>
      </c>
      <c r="K38" s="64" t="s">
        <v>145</v>
      </c>
      <c r="L38" s="64" t="s">
        <v>145</v>
      </c>
      <c r="M38" s="64" t="s">
        <v>145</v>
      </c>
      <c r="N38" s="7" t="s">
        <v>145</v>
      </c>
      <c r="O38" s="7" t="s">
        <v>145</v>
      </c>
      <c r="P38" s="7" t="s">
        <v>145</v>
      </c>
      <c r="Q38" s="5" t="s">
        <v>145</v>
      </c>
      <c r="R38" s="7" t="s">
        <v>145</v>
      </c>
      <c r="S38" s="7" t="s">
        <v>145</v>
      </c>
      <c r="T38" s="5" t="s">
        <v>145</v>
      </c>
      <c r="U38" s="5" t="s">
        <v>145</v>
      </c>
      <c r="V38" s="2" t="s">
        <v>145</v>
      </c>
      <c r="W38" s="2" t="s">
        <v>145</v>
      </c>
      <c r="X38" s="5" t="s">
        <v>145</v>
      </c>
      <c r="Y38" s="64" t="s">
        <v>145</v>
      </c>
      <c r="Z38" s="20"/>
    </row>
    <row r="39" spans="1:27" ht="103.5" customHeight="1">
      <c r="A39" s="62"/>
      <c r="B39" s="26" t="s">
        <v>58</v>
      </c>
      <c r="C39" s="64" t="s">
        <v>145</v>
      </c>
      <c r="D39" s="64" t="s">
        <v>145</v>
      </c>
      <c r="E39" s="64" t="s">
        <v>145</v>
      </c>
      <c r="F39" s="64" t="s">
        <v>304</v>
      </c>
      <c r="G39" s="59" t="s">
        <v>71</v>
      </c>
      <c r="H39" s="64" t="s">
        <v>145</v>
      </c>
      <c r="I39" s="64" t="s">
        <v>145</v>
      </c>
      <c r="J39" s="64" t="s">
        <v>145</v>
      </c>
      <c r="K39" s="64" t="s">
        <v>145</v>
      </c>
      <c r="L39" s="64" t="s">
        <v>145</v>
      </c>
      <c r="M39" s="64" t="s">
        <v>145</v>
      </c>
      <c r="N39" s="7" t="s">
        <v>145</v>
      </c>
      <c r="O39" s="7" t="s">
        <v>145</v>
      </c>
      <c r="P39" s="7" t="s">
        <v>145</v>
      </c>
      <c r="Q39" s="5" t="s">
        <v>145</v>
      </c>
      <c r="R39" s="7" t="s">
        <v>145</v>
      </c>
      <c r="S39" s="7" t="s">
        <v>145</v>
      </c>
      <c r="T39" s="5" t="s">
        <v>145</v>
      </c>
      <c r="U39" s="5" t="s">
        <v>145</v>
      </c>
      <c r="V39" s="2" t="s">
        <v>145</v>
      </c>
      <c r="W39" s="2" t="s">
        <v>145</v>
      </c>
      <c r="X39" s="5" t="s">
        <v>145</v>
      </c>
      <c r="Y39" s="64" t="s">
        <v>145</v>
      </c>
      <c r="Z39" s="20"/>
    </row>
    <row r="40" spans="1:27" ht="25.5" customHeight="1">
      <c r="A40" s="62"/>
      <c r="B40" s="29" t="s">
        <v>29</v>
      </c>
      <c r="C40" s="30" t="s">
        <v>157</v>
      </c>
      <c r="D40" s="30" t="s">
        <v>145</v>
      </c>
      <c r="E40" s="4" t="s">
        <v>145</v>
      </c>
      <c r="F40" s="4" t="s">
        <v>145</v>
      </c>
      <c r="G40" s="4" t="s">
        <v>145</v>
      </c>
      <c r="H40" s="4"/>
      <c r="I40" s="4"/>
      <c r="J40" s="4"/>
      <c r="K40" s="4" t="s">
        <v>145</v>
      </c>
      <c r="L40" s="4" t="s">
        <v>145</v>
      </c>
      <c r="M40" s="4">
        <f>M41</f>
        <v>0</v>
      </c>
      <c r="N40" s="4">
        <f>N43</f>
        <v>98.68</v>
      </c>
      <c r="O40" s="4">
        <f>O43</f>
        <v>87.3</v>
      </c>
      <c r="P40" s="4">
        <f>P41</f>
        <v>88.43</v>
      </c>
      <c r="Q40" s="2">
        <f t="shared" ref="Q40:X40" si="18">Q41</f>
        <v>97</v>
      </c>
      <c r="R40" s="2">
        <f t="shared" si="18"/>
        <v>0</v>
      </c>
      <c r="S40" s="2">
        <f t="shared" si="18"/>
        <v>0</v>
      </c>
      <c r="T40" s="2">
        <f t="shared" si="18"/>
        <v>71.8</v>
      </c>
      <c r="U40" s="2">
        <f t="shared" si="18"/>
        <v>0</v>
      </c>
      <c r="V40" s="2">
        <f t="shared" si="18"/>
        <v>0</v>
      </c>
      <c r="W40" s="2">
        <f t="shared" si="18"/>
        <v>0</v>
      </c>
      <c r="X40" s="2">
        <f t="shared" si="18"/>
        <v>0</v>
      </c>
      <c r="Y40" s="4">
        <f>Y41</f>
        <v>623.21</v>
      </c>
      <c r="Z40" s="20"/>
    </row>
    <row r="41" spans="1:27" ht="35.25" customHeight="1">
      <c r="A41" s="62"/>
      <c r="B41" s="63" t="s">
        <v>146</v>
      </c>
      <c r="C41" s="59" t="s">
        <v>157</v>
      </c>
      <c r="D41" s="59" t="s">
        <v>145</v>
      </c>
      <c r="E41" s="64" t="s">
        <v>145</v>
      </c>
      <c r="F41" s="64" t="s">
        <v>145</v>
      </c>
      <c r="G41" s="59" t="s">
        <v>71</v>
      </c>
      <c r="H41" s="31"/>
      <c r="I41" s="31"/>
      <c r="J41" s="31"/>
      <c r="K41" s="64" t="s">
        <v>145</v>
      </c>
      <c r="L41" s="64" t="s">
        <v>145</v>
      </c>
      <c r="M41" s="4">
        <f>M47</f>
        <v>0</v>
      </c>
      <c r="N41" s="4">
        <f>N44</f>
        <v>98.68</v>
      </c>
      <c r="O41" s="4">
        <f>O44</f>
        <v>87.3</v>
      </c>
      <c r="P41" s="4">
        <f>P45</f>
        <v>88.43</v>
      </c>
      <c r="Q41" s="4">
        <f>Q45</f>
        <v>97</v>
      </c>
      <c r="R41" s="4">
        <f>R47</f>
        <v>0</v>
      </c>
      <c r="S41" s="4">
        <f>S47</f>
        <v>0</v>
      </c>
      <c r="T41" s="2">
        <f>T47+T46+T45+T44</f>
        <v>71.8</v>
      </c>
      <c r="U41" s="2">
        <f>U47+U46+U45+U44</f>
        <v>0</v>
      </c>
      <c r="V41" s="2">
        <f>V47+V46+V45+V44</f>
        <v>0</v>
      </c>
      <c r="W41" s="2">
        <f>W47+W46+W45+W44</f>
        <v>0</v>
      </c>
      <c r="X41" s="2">
        <v>0</v>
      </c>
      <c r="Y41" s="4">
        <f>Y47+Y44+Y45+Y46</f>
        <v>623.21</v>
      </c>
      <c r="Z41" s="20"/>
    </row>
    <row r="42" spans="1:27" ht="120.75" customHeight="1">
      <c r="A42" s="62" t="s">
        <v>31</v>
      </c>
      <c r="B42" s="25" t="s">
        <v>175</v>
      </c>
      <c r="C42" s="59" t="s">
        <v>150</v>
      </c>
      <c r="D42" s="59" t="s">
        <v>145</v>
      </c>
      <c r="E42" s="59" t="s">
        <v>475</v>
      </c>
      <c r="F42" s="64" t="s">
        <v>145</v>
      </c>
      <c r="G42" s="59" t="s">
        <v>71</v>
      </c>
      <c r="H42" s="64" t="s">
        <v>145</v>
      </c>
      <c r="I42" s="64" t="s">
        <v>145</v>
      </c>
      <c r="J42" s="64" t="s">
        <v>145</v>
      </c>
      <c r="K42" s="64" t="s">
        <v>145</v>
      </c>
      <c r="L42" s="64" t="s">
        <v>145</v>
      </c>
      <c r="M42" s="7">
        <v>45.2</v>
      </c>
      <c r="N42" s="7">
        <v>49.6</v>
      </c>
      <c r="O42" s="7">
        <v>50.1</v>
      </c>
      <c r="P42" s="7">
        <v>50.6</v>
      </c>
      <c r="Q42" s="5">
        <v>51.2</v>
      </c>
      <c r="R42" s="7">
        <v>61.3</v>
      </c>
      <c r="S42" s="7">
        <v>61.9</v>
      </c>
      <c r="T42" s="5">
        <v>62.5</v>
      </c>
      <c r="U42" s="5">
        <v>62.5</v>
      </c>
      <c r="V42" s="5">
        <v>62.5</v>
      </c>
      <c r="W42" s="5">
        <v>62.5</v>
      </c>
      <c r="X42" s="5">
        <v>62.5</v>
      </c>
      <c r="Y42" s="64" t="s">
        <v>145</v>
      </c>
      <c r="Z42" s="20"/>
    </row>
    <row r="43" spans="1:27" ht="113.25" customHeight="1">
      <c r="A43" s="76" t="s">
        <v>163</v>
      </c>
      <c r="B43" s="32" t="s">
        <v>497</v>
      </c>
      <c r="C43" s="64" t="s">
        <v>145</v>
      </c>
      <c r="D43" s="59" t="s">
        <v>145</v>
      </c>
      <c r="E43" s="64" t="s">
        <v>145</v>
      </c>
      <c r="F43" s="64" t="s">
        <v>305</v>
      </c>
      <c r="G43" s="59" t="s">
        <v>71</v>
      </c>
      <c r="H43" s="64" t="s">
        <v>145</v>
      </c>
      <c r="I43" s="64" t="s">
        <v>145</v>
      </c>
      <c r="J43" s="64" t="s">
        <v>145</v>
      </c>
      <c r="K43" s="64" t="s">
        <v>145</v>
      </c>
      <c r="L43" s="64" t="s">
        <v>145</v>
      </c>
      <c r="M43" s="7">
        <f>M44+M45+M46+M47</f>
        <v>0</v>
      </c>
      <c r="N43" s="7">
        <f t="shared" ref="N43:X43" si="19">N44+N45+N46+N47</f>
        <v>98.68</v>
      </c>
      <c r="O43" s="7">
        <f t="shared" si="19"/>
        <v>87.3</v>
      </c>
      <c r="P43" s="7">
        <f t="shared" si="19"/>
        <v>88.43</v>
      </c>
      <c r="Q43" s="7">
        <f t="shared" si="19"/>
        <v>97</v>
      </c>
      <c r="R43" s="7">
        <f t="shared" si="19"/>
        <v>90</v>
      </c>
      <c r="S43" s="7">
        <f t="shared" si="19"/>
        <v>90</v>
      </c>
      <c r="T43" s="7">
        <f t="shared" si="19"/>
        <v>71.8</v>
      </c>
      <c r="U43" s="7">
        <f t="shared" si="19"/>
        <v>0</v>
      </c>
      <c r="V43" s="7">
        <f t="shared" si="19"/>
        <v>0</v>
      </c>
      <c r="W43" s="7">
        <f t="shared" si="19"/>
        <v>0</v>
      </c>
      <c r="X43" s="7">
        <f t="shared" si="19"/>
        <v>0</v>
      </c>
      <c r="Y43" s="4">
        <f>Y47+Y44+Y45+Y46</f>
        <v>623.21</v>
      </c>
      <c r="Z43" s="20"/>
    </row>
    <row r="44" spans="1:27" ht="33" customHeight="1">
      <c r="A44" s="76"/>
      <c r="B44" s="33" t="s">
        <v>146</v>
      </c>
      <c r="C44" s="64" t="s">
        <v>157</v>
      </c>
      <c r="D44" s="59" t="s">
        <v>145</v>
      </c>
      <c r="E44" s="64" t="s">
        <v>145</v>
      </c>
      <c r="F44" s="64" t="s">
        <v>145</v>
      </c>
      <c r="G44" s="59" t="s">
        <v>71</v>
      </c>
      <c r="H44" s="64" t="s">
        <v>177</v>
      </c>
      <c r="I44" s="64" t="s">
        <v>30</v>
      </c>
      <c r="J44" s="64" t="s">
        <v>179</v>
      </c>
      <c r="K44" s="64" t="s">
        <v>145</v>
      </c>
      <c r="L44" s="64" t="s">
        <v>145</v>
      </c>
      <c r="M44" s="7">
        <v>0</v>
      </c>
      <c r="N44" s="4">
        <v>98.68</v>
      </c>
      <c r="O44" s="4">
        <v>87.3</v>
      </c>
      <c r="P44" s="4">
        <v>0</v>
      </c>
      <c r="Q44" s="2">
        <v>0</v>
      </c>
      <c r="R44" s="4">
        <v>0</v>
      </c>
      <c r="S44" s="4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4">
        <f>N44+O44</f>
        <v>185.98000000000002</v>
      </c>
      <c r="Z44" s="20"/>
    </row>
    <row r="45" spans="1:27" ht="33" customHeight="1">
      <c r="A45" s="76"/>
      <c r="B45" s="63" t="s">
        <v>146</v>
      </c>
      <c r="C45" s="59" t="s">
        <v>157</v>
      </c>
      <c r="D45" s="59" t="s">
        <v>145</v>
      </c>
      <c r="E45" s="64" t="s">
        <v>145</v>
      </c>
      <c r="F45" s="64" t="s">
        <v>145</v>
      </c>
      <c r="G45" s="59" t="s">
        <v>71</v>
      </c>
      <c r="H45" s="31" t="s">
        <v>177</v>
      </c>
      <c r="I45" s="31" t="s">
        <v>257</v>
      </c>
      <c r="J45" s="31" t="s">
        <v>179</v>
      </c>
      <c r="K45" s="64" t="s">
        <v>145</v>
      </c>
      <c r="L45" s="64" t="s">
        <v>145</v>
      </c>
      <c r="M45" s="7">
        <v>0</v>
      </c>
      <c r="N45" s="4">
        <v>0</v>
      </c>
      <c r="O45" s="4">
        <v>0</v>
      </c>
      <c r="P45" s="4">
        <v>88.43</v>
      </c>
      <c r="Q45" s="2">
        <v>97</v>
      </c>
      <c r="R45" s="4">
        <v>0</v>
      </c>
      <c r="S45" s="4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7">
        <f>SUM(M45:X45)</f>
        <v>185.43</v>
      </c>
      <c r="Z45" s="20"/>
    </row>
    <row r="46" spans="1:27" ht="33" customHeight="1">
      <c r="A46" s="76"/>
      <c r="B46" s="63" t="s">
        <v>146</v>
      </c>
      <c r="C46" s="59" t="s">
        <v>157</v>
      </c>
      <c r="D46" s="59" t="s">
        <v>145</v>
      </c>
      <c r="E46" s="64" t="s">
        <v>145</v>
      </c>
      <c r="F46" s="64" t="s">
        <v>145</v>
      </c>
      <c r="G46" s="59" t="s">
        <v>71</v>
      </c>
      <c r="H46" s="31" t="s">
        <v>177</v>
      </c>
      <c r="I46" s="31" t="s">
        <v>257</v>
      </c>
      <c r="J46" s="31" t="s">
        <v>182</v>
      </c>
      <c r="K46" s="64" t="s">
        <v>145</v>
      </c>
      <c r="L46" s="64" t="s">
        <v>145</v>
      </c>
      <c r="M46" s="7">
        <v>0</v>
      </c>
      <c r="N46" s="4">
        <v>0</v>
      </c>
      <c r="O46" s="4">
        <v>0</v>
      </c>
      <c r="P46" s="4">
        <v>0</v>
      </c>
      <c r="Q46" s="2">
        <v>0</v>
      </c>
      <c r="R46" s="4">
        <v>90</v>
      </c>
      <c r="S46" s="4">
        <v>90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7">
        <f>SUM(M46:X46)</f>
        <v>180</v>
      </c>
      <c r="Z46" s="20"/>
    </row>
    <row r="47" spans="1:27" ht="32.25" customHeight="1">
      <c r="A47" s="76"/>
      <c r="B47" s="63" t="s">
        <v>146</v>
      </c>
      <c r="C47" s="59" t="s">
        <v>157</v>
      </c>
      <c r="D47" s="59" t="s">
        <v>145</v>
      </c>
      <c r="E47" s="64" t="s">
        <v>145</v>
      </c>
      <c r="F47" s="64" t="s">
        <v>145</v>
      </c>
      <c r="G47" s="59" t="s">
        <v>71</v>
      </c>
      <c r="H47" s="31" t="s">
        <v>177</v>
      </c>
      <c r="I47" s="31" t="s">
        <v>257</v>
      </c>
      <c r="J47" s="31" t="s">
        <v>186</v>
      </c>
      <c r="K47" s="64" t="s">
        <v>145</v>
      </c>
      <c r="L47" s="64" t="s">
        <v>145</v>
      </c>
      <c r="M47" s="7">
        <v>0</v>
      </c>
      <c r="N47" s="4">
        <v>0</v>
      </c>
      <c r="O47" s="4">
        <v>0</v>
      </c>
      <c r="P47" s="4">
        <v>0</v>
      </c>
      <c r="Q47" s="2">
        <v>0</v>
      </c>
      <c r="R47" s="4">
        <v>0</v>
      </c>
      <c r="S47" s="4">
        <v>0</v>
      </c>
      <c r="T47" s="2">
        <v>71.8</v>
      </c>
      <c r="U47" s="2">
        <v>0</v>
      </c>
      <c r="V47" s="2">
        <v>0</v>
      </c>
      <c r="W47" s="2">
        <v>0</v>
      </c>
      <c r="X47" s="2">
        <v>0</v>
      </c>
      <c r="Y47" s="7">
        <f>SUM(M47:X47)</f>
        <v>71.8</v>
      </c>
      <c r="Z47" s="20"/>
      <c r="AA47" s="15">
        <v>622</v>
      </c>
    </row>
    <row r="48" spans="1:27" ht="154.5" customHeight="1">
      <c r="A48" s="62" t="s">
        <v>200</v>
      </c>
      <c r="B48" s="25" t="s">
        <v>159</v>
      </c>
      <c r="C48" s="59" t="s">
        <v>150</v>
      </c>
      <c r="D48" s="59" t="s">
        <v>145</v>
      </c>
      <c r="E48" s="59" t="s">
        <v>476</v>
      </c>
      <c r="F48" s="64" t="s">
        <v>145</v>
      </c>
      <c r="G48" s="59" t="s">
        <v>71</v>
      </c>
      <c r="H48" s="64" t="s">
        <v>145</v>
      </c>
      <c r="I48" s="64" t="s">
        <v>145</v>
      </c>
      <c r="J48" s="64" t="s">
        <v>145</v>
      </c>
      <c r="K48" s="64" t="s">
        <v>145</v>
      </c>
      <c r="L48" s="64" t="s">
        <v>145</v>
      </c>
      <c r="M48" s="7">
        <v>50</v>
      </c>
      <c r="N48" s="7">
        <v>80</v>
      </c>
      <c r="O48" s="7">
        <v>85</v>
      </c>
      <c r="P48" s="7">
        <v>90</v>
      </c>
      <c r="Q48" s="5">
        <v>93</v>
      </c>
      <c r="R48" s="7">
        <v>95</v>
      </c>
      <c r="S48" s="7">
        <v>100</v>
      </c>
      <c r="T48" s="5">
        <v>100</v>
      </c>
      <c r="U48" s="5">
        <v>100</v>
      </c>
      <c r="V48" s="2">
        <v>100</v>
      </c>
      <c r="W48" s="2">
        <v>100</v>
      </c>
      <c r="X48" s="5">
        <v>100</v>
      </c>
      <c r="Y48" s="4" t="s">
        <v>145</v>
      </c>
      <c r="Z48" s="20"/>
    </row>
    <row r="49" spans="1:26" ht="72" customHeight="1">
      <c r="A49" s="62" t="s">
        <v>198</v>
      </c>
      <c r="B49" s="25" t="s">
        <v>199</v>
      </c>
      <c r="C49" s="59" t="s">
        <v>158</v>
      </c>
      <c r="D49" s="59" t="s">
        <v>145</v>
      </c>
      <c r="E49" s="64" t="s">
        <v>151</v>
      </c>
      <c r="F49" s="64">
        <v>2014</v>
      </c>
      <c r="G49" s="59" t="s">
        <v>71</v>
      </c>
      <c r="H49" s="64" t="s">
        <v>145</v>
      </c>
      <c r="I49" s="64" t="s">
        <v>145</v>
      </c>
      <c r="J49" s="64" t="s">
        <v>145</v>
      </c>
      <c r="K49" s="64" t="s">
        <v>145</v>
      </c>
      <c r="L49" s="64" t="s">
        <v>145</v>
      </c>
      <c r="M49" s="64">
        <v>1</v>
      </c>
      <c r="N49" s="7" t="s">
        <v>145</v>
      </c>
      <c r="O49" s="7" t="s">
        <v>145</v>
      </c>
      <c r="P49" s="7" t="s">
        <v>145</v>
      </c>
      <c r="Q49" s="5" t="s">
        <v>145</v>
      </c>
      <c r="R49" s="7" t="s">
        <v>145</v>
      </c>
      <c r="S49" s="7" t="s">
        <v>145</v>
      </c>
      <c r="T49" s="5" t="s">
        <v>145</v>
      </c>
      <c r="U49" s="5" t="s">
        <v>145</v>
      </c>
      <c r="V49" s="2" t="s">
        <v>145</v>
      </c>
      <c r="W49" s="2" t="s">
        <v>145</v>
      </c>
      <c r="X49" s="5" t="s">
        <v>145</v>
      </c>
      <c r="Y49" s="4" t="s">
        <v>145</v>
      </c>
      <c r="Z49" s="20"/>
    </row>
    <row r="50" spans="1:26" ht="33" customHeight="1">
      <c r="A50" s="62"/>
      <c r="B50" s="25" t="s">
        <v>146</v>
      </c>
      <c r="C50" s="59"/>
      <c r="D50" s="59" t="s">
        <v>145</v>
      </c>
      <c r="E50" s="64" t="s">
        <v>145</v>
      </c>
      <c r="F50" s="64" t="s">
        <v>145</v>
      </c>
      <c r="G50" s="59" t="s">
        <v>71</v>
      </c>
      <c r="H50" s="64"/>
      <c r="I50" s="64"/>
      <c r="J50" s="64"/>
      <c r="K50" s="64"/>
      <c r="L50" s="64"/>
      <c r="M50" s="64"/>
      <c r="N50" s="7"/>
      <c r="O50" s="7"/>
      <c r="P50" s="7"/>
      <c r="Q50" s="5"/>
      <c r="R50" s="7"/>
      <c r="S50" s="7"/>
      <c r="T50" s="5"/>
      <c r="U50" s="5"/>
      <c r="V50" s="2"/>
      <c r="W50" s="2"/>
      <c r="X50" s="5"/>
      <c r="Y50" s="4"/>
      <c r="Z50" s="20"/>
    </row>
    <row r="51" spans="1:26" ht="166.5" customHeight="1">
      <c r="A51" s="62"/>
      <c r="B51" s="26" t="s">
        <v>464</v>
      </c>
      <c r="C51" s="64" t="s">
        <v>145</v>
      </c>
      <c r="D51" s="64" t="s">
        <v>145</v>
      </c>
      <c r="E51" s="64" t="s">
        <v>145</v>
      </c>
      <c r="F51" s="64" t="s">
        <v>145</v>
      </c>
      <c r="G51" s="28" t="s">
        <v>145</v>
      </c>
      <c r="H51" s="64" t="s">
        <v>145</v>
      </c>
      <c r="I51" s="64" t="s">
        <v>145</v>
      </c>
      <c r="J51" s="64" t="s">
        <v>145</v>
      </c>
      <c r="K51" s="64" t="s">
        <v>145</v>
      </c>
      <c r="L51" s="64" t="s">
        <v>145</v>
      </c>
      <c r="M51" s="64" t="s">
        <v>145</v>
      </c>
      <c r="N51" s="7" t="s">
        <v>145</v>
      </c>
      <c r="O51" s="7" t="s">
        <v>145</v>
      </c>
      <c r="P51" s="7" t="s">
        <v>145</v>
      </c>
      <c r="Q51" s="5" t="s">
        <v>145</v>
      </c>
      <c r="R51" s="7" t="s">
        <v>145</v>
      </c>
      <c r="S51" s="7" t="s">
        <v>145</v>
      </c>
      <c r="T51" s="5" t="s">
        <v>145</v>
      </c>
      <c r="U51" s="5" t="s">
        <v>145</v>
      </c>
      <c r="V51" s="2" t="s">
        <v>145</v>
      </c>
      <c r="W51" s="2" t="s">
        <v>145</v>
      </c>
      <c r="X51" s="5" t="s">
        <v>145</v>
      </c>
      <c r="Y51" s="4" t="s">
        <v>145</v>
      </c>
      <c r="Z51" s="20"/>
    </row>
    <row r="52" spans="1:26" ht="201.75" customHeight="1">
      <c r="A52" s="62"/>
      <c r="B52" s="26" t="s">
        <v>32</v>
      </c>
      <c r="C52" s="64"/>
      <c r="D52" s="64"/>
      <c r="E52" s="64"/>
      <c r="F52" s="64"/>
      <c r="G52" s="59" t="s">
        <v>432</v>
      </c>
      <c r="H52" s="64"/>
      <c r="I52" s="64"/>
      <c r="J52" s="64"/>
      <c r="K52" s="64"/>
      <c r="L52" s="64"/>
      <c r="M52" s="64"/>
      <c r="N52" s="7"/>
      <c r="O52" s="7"/>
      <c r="P52" s="7"/>
      <c r="Q52" s="5"/>
      <c r="R52" s="7"/>
      <c r="S52" s="7"/>
      <c r="T52" s="5"/>
      <c r="U52" s="5"/>
      <c r="V52" s="2"/>
      <c r="W52" s="2"/>
      <c r="X52" s="5"/>
      <c r="Y52" s="4"/>
      <c r="Z52" s="20"/>
    </row>
    <row r="53" spans="1:26" ht="22.5" customHeight="1">
      <c r="A53" s="62"/>
      <c r="B53" s="26" t="s">
        <v>29</v>
      </c>
      <c r="C53" s="59" t="s">
        <v>157</v>
      </c>
      <c r="D53" s="59" t="s">
        <v>145</v>
      </c>
      <c r="E53" s="64" t="s">
        <v>145</v>
      </c>
      <c r="F53" s="64" t="s">
        <v>145</v>
      </c>
      <c r="G53" s="64" t="s">
        <v>145</v>
      </c>
      <c r="H53" s="31"/>
      <c r="I53" s="31"/>
      <c r="J53" s="31"/>
      <c r="K53" s="64" t="s">
        <v>145</v>
      </c>
      <c r="L53" s="64" t="s">
        <v>145</v>
      </c>
      <c r="M53" s="4">
        <f>M54+M55+M56+M57</f>
        <v>57212</v>
      </c>
      <c r="N53" s="4">
        <f t="shared" ref="N53:U53" si="20">N54+N55+N56+N57</f>
        <v>62733.57</v>
      </c>
      <c r="O53" s="4">
        <f t="shared" si="20"/>
        <v>45790.600000000006</v>
      </c>
      <c r="P53" s="4">
        <f t="shared" si="20"/>
        <v>43089.880000000005</v>
      </c>
      <c r="Q53" s="4">
        <f t="shared" si="20"/>
        <v>32727.5</v>
      </c>
      <c r="R53" s="4">
        <f t="shared" si="20"/>
        <v>24165.142999999996</v>
      </c>
      <c r="S53" s="4">
        <f>S54+S55+S56+S57</f>
        <v>17941.5</v>
      </c>
      <c r="T53" s="4">
        <f t="shared" si="20"/>
        <v>25978.2</v>
      </c>
      <c r="U53" s="4">
        <f t="shared" si="20"/>
        <v>901.7</v>
      </c>
      <c r="V53" s="4">
        <f>V54+V55+V56+V57</f>
        <v>901.7</v>
      </c>
      <c r="W53" s="4">
        <f>W54+W55+W56+W57</f>
        <v>693.2</v>
      </c>
      <c r="X53" s="4">
        <f>X54+X55+X56+X57</f>
        <v>864.1</v>
      </c>
      <c r="Y53" s="4">
        <f>Y54+Y55+Y56+Y57</f>
        <v>312999.09299999999</v>
      </c>
      <c r="Z53" s="20"/>
    </row>
    <row r="54" spans="1:26" ht="35.25" customHeight="1">
      <c r="A54" s="62"/>
      <c r="B54" s="63" t="s">
        <v>146</v>
      </c>
      <c r="C54" s="59" t="s">
        <v>157</v>
      </c>
      <c r="D54" s="59" t="s">
        <v>145</v>
      </c>
      <c r="E54" s="64" t="s">
        <v>145</v>
      </c>
      <c r="F54" s="64" t="s">
        <v>145</v>
      </c>
      <c r="G54" s="64" t="s">
        <v>145</v>
      </c>
      <c r="H54" s="31"/>
      <c r="I54" s="31"/>
      <c r="J54" s="31"/>
      <c r="K54" s="64" t="s">
        <v>145</v>
      </c>
      <c r="L54" s="64" t="s">
        <v>145</v>
      </c>
      <c r="M54" s="4">
        <f>M60+M140</f>
        <v>19180</v>
      </c>
      <c r="N54" s="4">
        <f t="shared" ref="M54:Q55" si="21">N60+N140</f>
        <v>9825.57</v>
      </c>
      <c r="O54" s="4">
        <f t="shared" si="21"/>
        <v>12086.2</v>
      </c>
      <c r="P54" s="4">
        <f t="shared" si="21"/>
        <v>1945.42</v>
      </c>
      <c r="Q54" s="4">
        <f t="shared" si="21"/>
        <v>1536.78</v>
      </c>
      <c r="R54" s="4">
        <f t="shared" ref="R54:T55" si="22">R60+R140</f>
        <v>7374.0429999999997</v>
      </c>
      <c r="S54" s="4">
        <f>S60+S140</f>
        <v>7128.5</v>
      </c>
      <c r="T54" s="4">
        <f>T60+T140</f>
        <v>2260</v>
      </c>
      <c r="U54" s="4">
        <f>AB56+U60+U140</f>
        <v>901.7</v>
      </c>
      <c r="V54" s="4">
        <v>901.7</v>
      </c>
      <c r="W54" s="4">
        <f t="shared" ref="V54:X55" si="23">W60+W140</f>
        <v>693.2</v>
      </c>
      <c r="X54" s="4">
        <f t="shared" si="23"/>
        <v>864.1</v>
      </c>
      <c r="Y54" s="4">
        <f>M54+N54+O54+P54+Q54+R54+S54+T54+U54+V54+W54+X54</f>
        <v>64697.212999999989</v>
      </c>
      <c r="Z54" s="20"/>
    </row>
    <row r="55" spans="1:26" ht="60" customHeight="1">
      <c r="A55" s="62"/>
      <c r="B55" s="25" t="s">
        <v>33</v>
      </c>
      <c r="C55" s="59" t="s">
        <v>157</v>
      </c>
      <c r="D55" s="59" t="s">
        <v>145</v>
      </c>
      <c r="E55" s="64" t="s">
        <v>145</v>
      </c>
      <c r="F55" s="64" t="s">
        <v>145</v>
      </c>
      <c r="G55" s="64" t="s">
        <v>145</v>
      </c>
      <c r="H55" s="31"/>
      <c r="I55" s="31"/>
      <c r="J55" s="31"/>
      <c r="K55" s="64" t="s">
        <v>145</v>
      </c>
      <c r="L55" s="64" t="s">
        <v>145</v>
      </c>
      <c r="M55" s="4">
        <f t="shared" si="21"/>
        <v>28532</v>
      </c>
      <c r="N55" s="4">
        <f t="shared" si="21"/>
        <v>43913.5</v>
      </c>
      <c r="O55" s="4">
        <f t="shared" si="21"/>
        <v>10990</v>
      </c>
      <c r="P55" s="4">
        <f t="shared" si="21"/>
        <v>19630.59</v>
      </c>
      <c r="Q55" s="2">
        <f t="shared" si="21"/>
        <v>10878.42</v>
      </c>
      <c r="R55" s="4">
        <f t="shared" si="22"/>
        <v>0</v>
      </c>
      <c r="S55" s="4">
        <f t="shared" si="22"/>
        <v>0</v>
      </c>
      <c r="T55" s="2">
        <f t="shared" si="22"/>
        <v>0</v>
      </c>
      <c r="U55" s="2">
        <f>U61+U141</f>
        <v>0</v>
      </c>
      <c r="V55" s="2">
        <f t="shared" si="23"/>
        <v>0</v>
      </c>
      <c r="W55" s="2">
        <f t="shared" si="23"/>
        <v>0</v>
      </c>
      <c r="X55" s="2">
        <f t="shared" si="23"/>
        <v>0</v>
      </c>
      <c r="Y55" s="4">
        <f>M55+N55+O55+P55+Q55+R55+S55+T55+U55+V55+W55+X55</f>
        <v>113944.51</v>
      </c>
      <c r="Z55" s="20"/>
    </row>
    <row r="56" spans="1:26" ht="62.25" customHeight="1">
      <c r="A56" s="62"/>
      <c r="B56" s="25" t="s">
        <v>283</v>
      </c>
      <c r="C56" s="59" t="s">
        <v>157</v>
      </c>
      <c r="D56" s="59" t="s">
        <v>145</v>
      </c>
      <c r="E56" s="64" t="s">
        <v>145</v>
      </c>
      <c r="F56" s="64" t="s">
        <v>145</v>
      </c>
      <c r="G56" s="64" t="s">
        <v>145</v>
      </c>
      <c r="H56" s="31"/>
      <c r="I56" s="31"/>
      <c r="J56" s="31"/>
      <c r="K56" s="64" t="s">
        <v>145</v>
      </c>
      <c r="L56" s="64" t="s">
        <v>145</v>
      </c>
      <c r="M56" s="4">
        <f t="shared" ref="M56:S56" si="24">M142</f>
        <v>0</v>
      </c>
      <c r="N56" s="4">
        <f t="shared" si="24"/>
        <v>0</v>
      </c>
      <c r="O56" s="4">
        <f t="shared" si="24"/>
        <v>20419.400000000001</v>
      </c>
      <c r="P56" s="4">
        <f t="shared" si="24"/>
        <v>20443</v>
      </c>
      <c r="Q56" s="2">
        <f t="shared" si="24"/>
        <v>19843.099999999999</v>
      </c>
      <c r="R56" s="4">
        <f t="shared" si="24"/>
        <v>14541.099999999999</v>
      </c>
      <c r="S56" s="4">
        <f t="shared" si="24"/>
        <v>6713</v>
      </c>
      <c r="T56" s="2">
        <f>T142</f>
        <v>23718.2</v>
      </c>
      <c r="U56" s="2">
        <f>U142</f>
        <v>0</v>
      </c>
      <c r="V56" s="2">
        <f>V142</f>
        <v>0</v>
      </c>
      <c r="W56" s="2">
        <f>W142</f>
        <v>0</v>
      </c>
      <c r="X56" s="2">
        <f>X142</f>
        <v>0</v>
      </c>
      <c r="Y56" s="4">
        <f>M56+N56+O56+P56+Q56+R56+S56+T56+U56+V56+W56+X56</f>
        <v>105677.8</v>
      </c>
      <c r="Z56" s="20"/>
    </row>
    <row r="57" spans="1:26" ht="45" customHeight="1">
      <c r="A57" s="62"/>
      <c r="B57" s="25" t="s">
        <v>34</v>
      </c>
      <c r="C57" s="59" t="s">
        <v>157</v>
      </c>
      <c r="D57" s="59" t="s">
        <v>145</v>
      </c>
      <c r="E57" s="64" t="s">
        <v>145</v>
      </c>
      <c r="F57" s="64" t="s">
        <v>145</v>
      </c>
      <c r="G57" s="64" t="s">
        <v>145</v>
      </c>
      <c r="H57" s="31"/>
      <c r="I57" s="31"/>
      <c r="J57" s="31"/>
      <c r="K57" s="64" t="s">
        <v>145</v>
      </c>
      <c r="L57" s="64" t="s">
        <v>145</v>
      </c>
      <c r="M57" s="4">
        <f t="shared" ref="M57:S57" si="25">M62</f>
        <v>9500</v>
      </c>
      <c r="N57" s="4">
        <f t="shared" si="25"/>
        <v>8994.5</v>
      </c>
      <c r="O57" s="4">
        <f t="shared" si="25"/>
        <v>2295</v>
      </c>
      <c r="P57" s="4">
        <f t="shared" si="25"/>
        <v>1070.8699999999999</v>
      </c>
      <c r="Q57" s="2">
        <f t="shared" si="25"/>
        <v>469.2</v>
      </c>
      <c r="R57" s="4">
        <f t="shared" si="25"/>
        <v>2250</v>
      </c>
      <c r="S57" s="4">
        <f t="shared" si="25"/>
        <v>4100</v>
      </c>
      <c r="T57" s="2">
        <f>T62</f>
        <v>0</v>
      </c>
      <c r="U57" s="2">
        <f>U62</f>
        <v>0</v>
      </c>
      <c r="V57" s="2">
        <f>V62</f>
        <v>0</v>
      </c>
      <c r="W57" s="2">
        <f>W62</f>
        <v>0</v>
      </c>
      <c r="X57" s="2">
        <f>X62</f>
        <v>0</v>
      </c>
      <c r="Y57" s="4">
        <f>M57+N57+O57+P57+Q57+R57+S57+T57+U57+V57+W57+X57</f>
        <v>28679.57</v>
      </c>
      <c r="Z57" s="20"/>
    </row>
    <row r="58" spans="1:26" ht="168" customHeight="1">
      <c r="A58" s="62" t="s">
        <v>272</v>
      </c>
      <c r="B58" s="25" t="s">
        <v>74</v>
      </c>
      <c r="C58" s="59" t="s">
        <v>150</v>
      </c>
      <c r="D58" s="59" t="s">
        <v>145</v>
      </c>
      <c r="E58" s="59" t="s">
        <v>477</v>
      </c>
      <c r="F58" s="64" t="s">
        <v>145</v>
      </c>
      <c r="G58" s="59" t="s">
        <v>328</v>
      </c>
      <c r="H58" s="64" t="s">
        <v>145</v>
      </c>
      <c r="I58" s="64" t="s">
        <v>145</v>
      </c>
      <c r="J58" s="64" t="s">
        <v>145</v>
      </c>
      <c r="K58" s="64" t="s">
        <v>145</v>
      </c>
      <c r="L58" s="64" t="s">
        <v>145</v>
      </c>
      <c r="M58" s="64" t="s">
        <v>145</v>
      </c>
      <c r="N58" s="7">
        <v>55</v>
      </c>
      <c r="O58" s="7">
        <v>56.2</v>
      </c>
      <c r="P58" s="7">
        <v>66</v>
      </c>
      <c r="Q58" s="5">
        <v>75.8</v>
      </c>
      <c r="R58" s="7">
        <v>77.900000000000006</v>
      </c>
      <c r="S58" s="7">
        <v>80</v>
      </c>
      <c r="T58" s="5">
        <v>82.1</v>
      </c>
      <c r="U58" s="5">
        <v>83.1</v>
      </c>
      <c r="V58" s="2">
        <v>84.1</v>
      </c>
      <c r="W58" s="2">
        <v>85.1</v>
      </c>
      <c r="X58" s="5">
        <v>86.1</v>
      </c>
      <c r="Y58" s="64" t="s">
        <v>145</v>
      </c>
      <c r="Z58" s="20"/>
    </row>
    <row r="59" spans="1:26" ht="76.5" customHeight="1">
      <c r="A59" s="62" t="s">
        <v>201</v>
      </c>
      <c r="B59" s="32" t="s">
        <v>498</v>
      </c>
      <c r="C59" s="59" t="s">
        <v>157</v>
      </c>
      <c r="D59" s="59" t="s">
        <v>145</v>
      </c>
      <c r="E59" s="64" t="s">
        <v>145</v>
      </c>
      <c r="F59" s="64" t="s">
        <v>145</v>
      </c>
      <c r="G59" s="64" t="s">
        <v>145</v>
      </c>
      <c r="H59" s="31"/>
      <c r="I59" s="31"/>
      <c r="J59" s="31"/>
      <c r="K59" s="64" t="s">
        <v>145</v>
      </c>
      <c r="L59" s="64" t="s">
        <v>145</v>
      </c>
      <c r="M59" s="4">
        <f>M60+M61+M62</f>
        <v>51122</v>
      </c>
      <c r="N59" s="4">
        <f t="shared" ref="N59:V59" si="26">N60+N61+N62</f>
        <v>55933.57</v>
      </c>
      <c r="O59" s="4">
        <f t="shared" si="26"/>
        <v>15700</v>
      </c>
      <c r="P59" s="4">
        <f t="shared" si="26"/>
        <v>21108.16</v>
      </c>
      <c r="Q59" s="2">
        <f t="shared" si="26"/>
        <v>11617.800000000001</v>
      </c>
      <c r="R59" s="4">
        <f t="shared" si="26"/>
        <v>8600</v>
      </c>
      <c r="S59" s="4">
        <f t="shared" si="26"/>
        <v>10800</v>
      </c>
      <c r="T59" s="4">
        <f>T60+T61+T62</f>
        <v>746</v>
      </c>
      <c r="U59" s="4">
        <f>U60+U61+U62</f>
        <v>901.7</v>
      </c>
      <c r="V59" s="4">
        <f t="shared" si="26"/>
        <v>901.7</v>
      </c>
      <c r="W59" s="4">
        <f>W60+W61+W62</f>
        <v>693.2</v>
      </c>
      <c r="X59" s="4">
        <f>X60+X61+X62</f>
        <v>864.1</v>
      </c>
      <c r="Y59" s="4">
        <f>Y60+Y61+Y62</f>
        <v>178988.22999999998</v>
      </c>
      <c r="Z59" s="20"/>
    </row>
    <row r="60" spans="1:26" ht="31.5" customHeight="1">
      <c r="A60" s="62"/>
      <c r="B60" s="63" t="s">
        <v>146</v>
      </c>
      <c r="C60" s="59" t="s">
        <v>157</v>
      </c>
      <c r="D60" s="59" t="s">
        <v>145</v>
      </c>
      <c r="E60" s="64" t="s">
        <v>145</v>
      </c>
      <c r="F60" s="64" t="s">
        <v>145</v>
      </c>
      <c r="G60" s="64" t="s">
        <v>145</v>
      </c>
      <c r="H60" s="31"/>
      <c r="I60" s="31"/>
      <c r="J60" s="31"/>
      <c r="K60" s="64" t="s">
        <v>145</v>
      </c>
      <c r="L60" s="64" t="s">
        <v>145</v>
      </c>
      <c r="M60" s="4">
        <f>M65+M67+M70+M80+M91+M100+M101+M111+M122+M131+M138+M66+M68+M69</f>
        <v>16135</v>
      </c>
      <c r="N60" s="4">
        <f>N65+N67+N70+N80+N91+N100+N101+N111+N66+N68+N69</f>
        <v>7785.57</v>
      </c>
      <c r="O60" s="4">
        <f>O65+O67+O70+O80+O91+O100+O101+O111+O66+O68+O69</f>
        <v>2415</v>
      </c>
      <c r="P60" s="4">
        <f>P65+P67+P70+P80+P91+P92+P100+P116+P66+P68+P69</f>
        <v>406.7</v>
      </c>
      <c r="Q60" s="2">
        <f>Q65+Q67+Q70+Q80+Q91+Q100+Q101+Q111+Q116+Q138+Q66+Q68+Q69</f>
        <v>270.18</v>
      </c>
      <c r="R60" s="4">
        <f>R65+R67+R70+R79+R89+R99+R101+R111+R115+R81+R122+R131+R102+R123+R132</f>
        <v>6350</v>
      </c>
      <c r="S60" s="4">
        <f>S65+S67+S70+S78+S89+S99+S102+S111+S115+S81+S123+S131+S138+S132+S90</f>
        <v>6700</v>
      </c>
      <c r="T60" s="4">
        <f>T65+T67+T70+T78+T89+T99+T102+T111+T115+T81+T123+T131+T138+T132</f>
        <v>746</v>
      </c>
      <c r="U60" s="4">
        <f>U65+U67+U70+U78+U89+U99+U102+U111+U115+U81+U123+U131+U138+U132+U69</f>
        <v>901.7</v>
      </c>
      <c r="V60" s="4">
        <f>V65+V67+V70+V78+V89+V99+V102+V111+V115+V81+V123+V131+V138+V132+V69</f>
        <v>901.7</v>
      </c>
      <c r="W60" s="4">
        <f>W65+W67+W70+W78+W89+W99+W102+W111+W115+W81+W123+W131+W138+W132+W69</f>
        <v>693.2</v>
      </c>
      <c r="X60" s="4">
        <f>X65+X67+X70+X78+X89+X99+X102+X111+X115+X81+X123+X131+X138+X132+X69</f>
        <v>864.1</v>
      </c>
      <c r="Y60" s="4">
        <f>M60+N60+O60+P60+Q60+R60+S60+T60+U60+V60+W60+X60</f>
        <v>44169.149999999987</v>
      </c>
      <c r="Z60" s="20"/>
    </row>
    <row r="61" spans="1:26" ht="60.75" customHeight="1">
      <c r="A61" s="62"/>
      <c r="B61" s="25" t="s">
        <v>36</v>
      </c>
      <c r="C61" s="59" t="s">
        <v>157</v>
      </c>
      <c r="D61" s="59" t="s">
        <v>145</v>
      </c>
      <c r="E61" s="64" t="s">
        <v>145</v>
      </c>
      <c r="F61" s="64" t="s">
        <v>145</v>
      </c>
      <c r="G61" s="64" t="s">
        <v>145</v>
      </c>
      <c r="H61" s="31"/>
      <c r="I61" s="31"/>
      <c r="J61" s="31"/>
      <c r="K61" s="64" t="s">
        <v>145</v>
      </c>
      <c r="L61" s="64" t="s">
        <v>145</v>
      </c>
      <c r="M61" s="4">
        <f>M72+M73+M74+M83+M84+M95+M104+M105+M113+M106+M125+M126+M134+M135</f>
        <v>25487</v>
      </c>
      <c r="N61" s="4">
        <f>N72+N73+N74+N83+N84+N95+N104+N105+N113+N106+N126+N135</f>
        <v>39153.5</v>
      </c>
      <c r="O61" s="4">
        <f>O72+O73+O74+O83+O84+O95+O104+O105+O113+O106+O126+O135</f>
        <v>10990</v>
      </c>
      <c r="P61" s="4">
        <f>P72+P73+P74+P83+P84+P95+P104+P105+P113+P106+P126+P135+P94+P118</f>
        <v>19630.59</v>
      </c>
      <c r="Q61" s="4">
        <f>Q72+Q73+Q74+Q83+Q84+Q95+Q104+Q105+Q113+Q106+Q126+Q135+Q94+Q118</f>
        <v>10878.42</v>
      </c>
      <c r="R61" s="4">
        <f t="shared" ref="R61:X61" si="27">R72+R73+R74+R83+R84+R95+R104+R105+R113+R106+R126+R135</f>
        <v>0</v>
      </c>
      <c r="S61" s="4">
        <f t="shared" si="27"/>
        <v>0</v>
      </c>
      <c r="T61" s="4">
        <f t="shared" si="27"/>
        <v>0</v>
      </c>
      <c r="U61" s="4">
        <f t="shared" si="27"/>
        <v>0</v>
      </c>
      <c r="V61" s="4">
        <f t="shared" si="27"/>
        <v>0</v>
      </c>
      <c r="W61" s="4">
        <f t="shared" si="27"/>
        <v>0</v>
      </c>
      <c r="X61" s="4">
        <f t="shared" si="27"/>
        <v>0</v>
      </c>
      <c r="Y61" s="4">
        <f>M61+N61+O61+P61+Q61+R61+S61+T61+U61+V61+W61+X61</f>
        <v>106139.51</v>
      </c>
      <c r="Z61" s="20"/>
    </row>
    <row r="62" spans="1:26" ht="42.75" customHeight="1">
      <c r="A62" s="62"/>
      <c r="B62" s="25" t="s">
        <v>261</v>
      </c>
      <c r="C62" s="59" t="s">
        <v>157</v>
      </c>
      <c r="D62" s="59" t="s">
        <v>145</v>
      </c>
      <c r="E62" s="64" t="s">
        <v>145</v>
      </c>
      <c r="F62" s="64" t="s">
        <v>145</v>
      </c>
      <c r="G62" s="64" t="s">
        <v>145</v>
      </c>
      <c r="H62" s="31"/>
      <c r="I62" s="31"/>
      <c r="J62" s="31"/>
      <c r="K62" s="64" t="s">
        <v>145</v>
      </c>
      <c r="L62" s="64" t="s">
        <v>145</v>
      </c>
      <c r="M62" s="4">
        <f>M85+M107+M127+M135</f>
        <v>9500</v>
      </c>
      <c r="N62" s="4">
        <f>N85+N107+N127+N136</f>
        <v>8994.5</v>
      </c>
      <c r="O62" s="4">
        <f>O85+O107+O127+O136</f>
        <v>2295</v>
      </c>
      <c r="P62" s="4">
        <f>P85+P107+P136+P127</f>
        <v>1070.8699999999999</v>
      </c>
      <c r="Q62" s="2">
        <f t="shared" ref="Q62:X62" si="28">Q85+Q107+Q127+Q136</f>
        <v>469.2</v>
      </c>
      <c r="R62" s="4">
        <f t="shared" si="28"/>
        <v>2250</v>
      </c>
      <c r="S62" s="4">
        <f t="shared" si="28"/>
        <v>4100</v>
      </c>
      <c r="T62" s="4">
        <f t="shared" si="28"/>
        <v>0</v>
      </c>
      <c r="U62" s="4">
        <f t="shared" si="28"/>
        <v>0</v>
      </c>
      <c r="V62" s="4">
        <f t="shared" si="28"/>
        <v>0</v>
      </c>
      <c r="W62" s="4">
        <f t="shared" si="28"/>
        <v>0</v>
      </c>
      <c r="X62" s="4">
        <f t="shared" si="28"/>
        <v>0</v>
      </c>
      <c r="Y62" s="4">
        <f>M62+N62+O62+P62+Q62+R62+S62+T62+U62+V62+W62+X62</f>
        <v>28679.57</v>
      </c>
      <c r="Z62" s="20"/>
    </row>
    <row r="63" spans="1:26" ht="201" customHeight="1">
      <c r="A63" s="57" t="s">
        <v>273</v>
      </c>
      <c r="B63" s="25" t="s">
        <v>5</v>
      </c>
      <c r="C63" s="59" t="s">
        <v>150</v>
      </c>
      <c r="D63" s="59" t="s">
        <v>145</v>
      </c>
      <c r="E63" s="59" t="s">
        <v>474</v>
      </c>
      <c r="F63" s="64" t="s">
        <v>145</v>
      </c>
      <c r="G63" s="59" t="s">
        <v>432</v>
      </c>
      <c r="H63" s="64" t="s">
        <v>145</v>
      </c>
      <c r="I63" s="64" t="s">
        <v>145</v>
      </c>
      <c r="J63" s="64" t="s">
        <v>145</v>
      </c>
      <c r="K63" s="64" t="s">
        <v>145</v>
      </c>
      <c r="L63" s="64" t="s">
        <v>145</v>
      </c>
      <c r="M63" s="7">
        <v>28</v>
      </c>
      <c r="N63" s="7">
        <v>41.9</v>
      </c>
      <c r="O63" s="7">
        <v>44.9</v>
      </c>
      <c r="P63" s="7">
        <v>55.3</v>
      </c>
      <c r="Q63" s="5">
        <v>65</v>
      </c>
      <c r="R63" s="7">
        <v>67.5</v>
      </c>
      <c r="S63" s="7">
        <v>73</v>
      </c>
      <c r="T63" s="5">
        <v>73.3</v>
      </c>
      <c r="U63" s="5">
        <v>73.599999999999994</v>
      </c>
      <c r="V63" s="5">
        <v>73.8</v>
      </c>
      <c r="W63" s="5">
        <v>74</v>
      </c>
      <c r="X63" s="5">
        <v>74.099999999999994</v>
      </c>
      <c r="Y63" s="4" t="s">
        <v>145</v>
      </c>
      <c r="Z63" s="20"/>
    </row>
    <row r="64" spans="1:26" ht="219.75" customHeight="1">
      <c r="A64" s="62" t="s">
        <v>162</v>
      </c>
      <c r="B64" s="33" t="s">
        <v>14</v>
      </c>
      <c r="C64" s="64" t="s">
        <v>145</v>
      </c>
      <c r="D64" s="59" t="s">
        <v>145</v>
      </c>
      <c r="E64" s="64" t="s">
        <v>145</v>
      </c>
      <c r="F64" s="64" t="s">
        <v>304</v>
      </c>
      <c r="G64" s="59" t="s">
        <v>71</v>
      </c>
      <c r="H64" s="64" t="s">
        <v>145</v>
      </c>
      <c r="I64" s="64" t="s">
        <v>145</v>
      </c>
      <c r="J64" s="64" t="s">
        <v>145</v>
      </c>
      <c r="K64" s="64" t="s">
        <v>145</v>
      </c>
      <c r="L64" s="64" t="s">
        <v>145</v>
      </c>
      <c r="M64" s="4">
        <f>M65+M67+M70++M71+M66+M68+M69</f>
        <v>5000</v>
      </c>
      <c r="N64" s="4">
        <f t="shared" ref="N64:W64" si="29">N65+N67+N70++N71+N66+N68+N69</f>
        <v>8351.9</v>
      </c>
      <c r="O64" s="4">
        <f t="shared" si="29"/>
        <v>1200</v>
      </c>
      <c r="P64" s="4">
        <f t="shared" si="29"/>
        <v>1857.15</v>
      </c>
      <c r="Q64" s="4">
        <f t="shared" si="29"/>
        <v>1300</v>
      </c>
      <c r="R64" s="4">
        <f>R65+R67+R70++R71+R66+R68+R69</f>
        <v>2350</v>
      </c>
      <c r="S64" s="4">
        <f t="shared" si="29"/>
        <v>800</v>
      </c>
      <c r="T64" s="4">
        <f t="shared" si="29"/>
        <v>400</v>
      </c>
      <c r="U64" s="4">
        <f t="shared" si="29"/>
        <v>901.7</v>
      </c>
      <c r="V64" s="4">
        <f>V65+V67+V70++V71+V66+V68+V69</f>
        <v>901.7</v>
      </c>
      <c r="W64" s="4">
        <f t="shared" si="29"/>
        <v>693.2</v>
      </c>
      <c r="X64" s="4">
        <v>864.1</v>
      </c>
      <c r="Y64" s="4">
        <f>Y65+Y67+Y70+Y71+Y66+Y68+Y69</f>
        <v>24619.750000000004</v>
      </c>
      <c r="Z64" s="20"/>
    </row>
    <row r="65" spans="1:26" ht="35.25" customHeight="1">
      <c r="A65" s="62"/>
      <c r="B65" s="63" t="s">
        <v>146</v>
      </c>
      <c r="C65" s="59" t="s">
        <v>157</v>
      </c>
      <c r="D65" s="59" t="s">
        <v>145</v>
      </c>
      <c r="E65" s="64" t="s">
        <v>145</v>
      </c>
      <c r="F65" s="64" t="s">
        <v>145</v>
      </c>
      <c r="G65" s="59" t="s">
        <v>71</v>
      </c>
      <c r="H65" s="31" t="s">
        <v>177</v>
      </c>
      <c r="I65" s="31" t="s">
        <v>259</v>
      </c>
      <c r="J65" s="31" t="s">
        <v>179</v>
      </c>
      <c r="K65" s="64" t="s">
        <v>145</v>
      </c>
      <c r="L65" s="64" t="s">
        <v>145</v>
      </c>
      <c r="M65" s="4">
        <v>0</v>
      </c>
      <c r="N65" s="4">
        <v>0</v>
      </c>
      <c r="O65" s="4">
        <v>0</v>
      </c>
      <c r="P65" s="4">
        <v>0</v>
      </c>
      <c r="Q65" s="2">
        <v>0</v>
      </c>
      <c r="R65" s="4">
        <v>0</v>
      </c>
      <c r="S65" s="4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4">
        <f>SUM(M65:S65)+T65</f>
        <v>0</v>
      </c>
      <c r="Z65" s="20"/>
    </row>
    <row r="66" spans="1:26" ht="35.25" customHeight="1">
      <c r="A66" s="62"/>
      <c r="B66" s="63" t="s">
        <v>146</v>
      </c>
      <c r="C66" s="59" t="s">
        <v>157</v>
      </c>
      <c r="D66" s="59" t="s">
        <v>145</v>
      </c>
      <c r="E66" s="64" t="s">
        <v>145</v>
      </c>
      <c r="F66" s="64" t="s">
        <v>145</v>
      </c>
      <c r="G66" s="59" t="s">
        <v>71</v>
      </c>
      <c r="H66" s="31" t="s">
        <v>177</v>
      </c>
      <c r="I66" s="31" t="s">
        <v>82</v>
      </c>
      <c r="J66" s="31" t="s">
        <v>179</v>
      </c>
      <c r="K66" s="64" t="s">
        <v>145</v>
      </c>
      <c r="L66" s="64" t="s">
        <v>145</v>
      </c>
      <c r="M66" s="4">
        <v>1300</v>
      </c>
      <c r="N66" s="4">
        <v>0</v>
      </c>
      <c r="O66" s="4">
        <v>270</v>
      </c>
      <c r="P66" s="4">
        <v>25.9</v>
      </c>
      <c r="Q66" s="2">
        <v>78</v>
      </c>
      <c r="R66" s="4">
        <v>0</v>
      </c>
      <c r="S66" s="4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4">
        <f>SUM(M66:X66)</f>
        <v>1673.9</v>
      </c>
      <c r="Z66" s="20"/>
    </row>
    <row r="67" spans="1:26" ht="35.25" customHeight="1">
      <c r="A67" s="62"/>
      <c r="B67" s="63" t="s">
        <v>146</v>
      </c>
      <c r="C67" s="59" t="s">
        <v>157</v>
      </c>
      <c r="D67" s="59" t="s">
        <v>145</v>
      </c>
      <c r="E67" s="64" t="s">
        <v>145</v>
      </c>
      <c r="F67" s="64" t="s">
        <v>145</v>
      </c>
      <c r="G67" s="59" t="s">
        <v>71</v>
      </c>
      <c r="H67" s="31" t="s">
        <v>177</v>
      </c>
      <c r="I67" s="31" t="s">
        <v>259</v>
      </c>
      <c r="J67" s="31" t="s">
        <v>182</v>
      </c>
      <c r="K67" s="64" t="s">
        <v>145</v>
      </c>
      <c r="L67" s="64" t="s">
        <v>145</v>
      </c>
      <c r="M67" s="4">
        <v>0</v>
      </c>
      <c r="N67" s="4">
        <v>0</v>
      </c>
      <c r="O67" s="4">
        <v>0</v>
      </c>
      <c r="P67" s="4">
        <v>0</v>
      </c>
      <c r="Q67" s="2">
        <v>0</v>
      </c>
      <c r="R67" s="4">
        <v>850</v>
      </c>
      <c r="S67" s="4">
        <v>800</v>
      </c>
      <c r="T67" s="2">
        <v>400</v>
      </c>
      <c r="U67" s="2">
        <v>0</v>
      </c>
      <c r="V67" s="2">
        <v>0</v>
      </c>
      <c r="W67" s="2">
        <v>0</v>
      </c>
      <c r="X67" s="2">
        <v>0</v>
      </c>
      <c r="Y67" s="4">
        <f>SUM(M67:X67)</f>
        <v>2050</v>
      </c>
      <c r="Z67" s="20"/>
    </row>
    <row r="68" spans="1:26" ht="35.25" customHeight="1">
      <c r="A68" s="62"/>
      <c r="B68" s="63" t="s">
        <v>146</v>
      </c>
      <c r="C68" s="59" t="s">
        <v>157</v>
      </c>
      <c r="D68" s="59" t="s">
        <v>145</v>
      </c>
      <c r="E68" s="64" t="s">
        <v>145</v>
      </c>
      <c r="F68" s="64" t="s">
        <v>145</v>
      </c>
      <c r="G68" s="59" t="s">
        <v>71</v>
      </c>
      <c r="H68" s="31" t="s">
        <v>177</v>
      </c>
      <c r="I68" s="31" t="s">
        <v>82</v>
      </c>
      <c r="J68" s="31" t="s">
        <v>182</v>
      </c>
      <c r="K68" s="64" t="s">
        <v>145</v>
      </c>
      <c r="L68" s="64" t="s">
        <v>145</v>
      </c>
      <c r="M68" s="4">
        <v>660</v>
      </c>
      <c r="N68" s="4">
        <v>2505.5700000000002</v>
      </c>
      <c r="O68" s="4">
        <v>0</v>
      </c>
      <c r="P68" s="4">
        <v>58.6</v>
      </c>
      <c r="Q68" s="2">
        <v>0</v>
      </c>
      <c r="R68" s="4">
        <v>0</v>
      </c>
      <c r="S68" s="4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4">
        <f>SUM(M68:X68)</f>
        <v>3224.17</v>
      </c>
      <c r="Z68" s="20"/>
    </row>
    <row r="69" spans="1:26" ht="35.25" customHeight="1">
      <c r="A69" s="62"/>
      <c r="B69" s="63" t="s">
        <v>146</v>
      </c>
      <c r="C69" s="59" t="s">
        <v>157</v>
      </c>
      <c r="D69" s="59" t="s">
        <v>145</v>
      </c>
      <c r="E69" s="64" t="s">
        <v>145</v>
      </c>
      <c r="F69" s="64" t="s">
        <v>145</v>
      </c>
      <c r="G69" s="59" t="s">
        <v>71</v>
      </c>
      <c r="H69" s="31" t="s">
        <v>177</v>
      </c>
      <c r="I69" s="31" t="s">
        <v>259</v>
      </c>
      <c r="J69" s="31" t="s">
        <v>186</v>
      </c>
      <c r="K69" s="64" t="s">
        <v>145</v>
      </c>
      <c r="L69" s="64" t="s">
        <v>145</v>
      </c>
      <c r="M69" s="4">
        <v>0</v>
      </c>
      <c r="N69" s="4">
        <v>0</v>
      </c>
      <c r="O69" s="4">
        <v>0</v>
      </c>
      <c r="P69" s="4">
        <v>0</v>
      </c>
      <c r="Q69" s="2">
        <v>0</v>
      </c>
      <c r="R69" s="4">
        <v>0</v>
      </c>
      <c r="S69" s="4">
        <v>0</v>
      </c>
      <c r="T69" s="2">
        <v>0</v>
      </c>
      <c r="U69" s="2">
        <v>901.7</v>
      </c>
      <c r="V69" s="2">
        <v>901.7</v>
      </c>
      <c r="W69" s="2">
        <v>693.2</v>
      </c>
      <c r="X69" s="2">
        <v>864.1</v>
      </c>
      <c r="Y69" s="4">
        <f>SUM(M69:X69)</f>
        <v>3360.7000000000003</v>
      </c>
      <c r="Z69" s="20"/>
    </row>
    <row r="70" spans="1:26" ht="30.75" customHeight="1">
      <c r="A70" s="62"/>
      <c r="B70" s="63" t="s">
        <v>146</v>
      </c>
      <c r="C70" s="59" t="s">
        <v>157</v>
      </c>
      <c r="D70" s="59" t="s">
        <v>145</v>
      </c>
      <c r="E70" s="64" t="s">
        <v>145</v>
      </c>
      <c r="F70" s="64" t="s">
        <v>145</v>
      </c>
      <c r="G70" s="59" t="s">
        <v>71</v>
      </c>
      <c r="H70" s="31" t="s">
        <v>177</v>
      </c>
      <c r="I70" s="31" t="s">
        <v>82</v>
      </c>
      <c r="J70" s="31" t="s">
        <v>186</v>
      </c>
      <c r="K70" s="64" t="s">
        <v>145</v>
      </c>
      <c r="L70" s="64" t="s">
        <v>145</v>
      </c>
      <c r="M70" s="4">
        <v>540</v>
      </c>
      <c r="N70" s="4">
        <v>0</v>
      </c>
      <c r="O70" s="4">
        <v>90</v>
      </c>
      <c r="P70" s="4">
        <v>45.5</v>
      </c>
      <c r="Q70" s="2">
        <v>0</v>
      </c>
      <c r="R70" s="4">
        <v>1500</v>
      </c>
      <c r="S70" s="4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4">
        <f>SUM(M70:S70)+T70+U70+V70+W70+X70</f>
        <v>2175.5</v>
      </c>
      <c r="Z70" s="20"/>
    </row>
    <row r="71" spans="1:26" ht="31.5">
      <c r="A71" s="62"/>
      <c r="B71" s="63" t="s">
        <v>148</v>
      </c>
      <c r="C71" s="59"/>
      <c r="D71" s="59"/>
      <c r="E71" s="64"/>
      <c r="F71" s="64"/>
      <c r="G71" s="59"/>
      <c r="H71" s="64"/>
      <c r="I71" s="64"/>
      <c r="J71" s="64"/>
      <c r="K71" s="64"/>
      <c r="L71" s="64"/>
      <c r="M71" s="4">
        <f>+M72+M73+M74</f>
        <v>2500</v>
      </c>
      <c r="N71" s="4">
        <v>5846.33</v>
      </c>
      <c r="O71" s="4">
        <v>840</v>
      </c>
      <c r="P71" s="4">
        <v>1727.15</v>
      </c>
      <c r="Q71" s="2">
        <v>1222</v>
      </c>
      <c r="R71" s="4">
        <v>0</v>
      </c>
      <c r="S71" s="4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4">
        <f>Y72+Y73+Y74</f>
        <v>12135.48</v>
      </c>
      <c r="Z71" s="20"/>
    </row>
    <row r="72" spans="1:26" ht="35.25" customHeight="1">
      <c r="A72" s="62"/>
      <c r="B72" s="25" t="s">
        <v>149</v>
      </c>
      <c r="C72" s="59" t="s">
        <v>157</v>
      </c>
      <c r="D72" s="59" t="s">
        <v>145</v>
      </c>
      <c r="E72" s="64" t="s">
        <v>145</v>
      </c>
      <c r="F72" s="64" t="s">
        <v>145</v>
      </c>
      <c r="G72" s="59" t="s">
        <v>71</v>
      </c>
      <c r="H72" s="31" t="s">
        <v>177</v>
      </c>
      <c r="I72" s="31" t="s">
        <v>60</v>
      </c>
      <c r="J72" s="31" t="s">
        <v>179</v>
      </c>
      <c r="K72" s="64" t="s">
        <v>145</v>
      </c>
      <c r="L72" s="64" t="s">
        <v>145</v>
      </c>
      <c r="M72" s="4">
        <v>1300</v>
      </c>
      <c r="N72" s="4">
        <v>0</v>
      </c>
      <c r="O72" s="4">
        <v>630</v>
      </c>
      <c r="P72" s="4">
        <v>344.1</v>
      </c>
      <c r="Q72" s="2">
        <v>1222</v>
      </c>
      <c r="R72" s="4">
        <v>0</v>
      </c>
      <c r="S72" s="4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4">
        <f>M72+O72+P72+Q72+R72+S72</f>
        <v>3496.1</v>
      </c>
      <c r="Z72" s="20"/>
    </row>
    <row r="73" spans="1:26" ht="35.25" customHeight="1">
      <c r="A73" s="62"/>
      <c r="B73" s="25" t="s">
        <v>149</v>
      </c>
      <c r="C73" s="59" t="s">
        <v>157</v>
      </c>
      <c r="D73" s="59" t="s">
        <v>145</v>
      </c>
      <c r="E73" s="64" t="s">
        <v>145</v>
      </c>
      <c r="F73" s="64" t="s">
        <v>145</v>
      </c>
      <c r="G73" s="59" t="s">
        <v>71</v>
      </c>
      <c r="H73" s="31" t="s">
        <v>177</v>
      </c>
      <c r="I73" s="31" t="s">
        <v>60</v>
      </c>
      <c r="J73" s="31" t="s">
        <v>182</v>
      </c>
      <c r="K73" s="64" t="s">
        <v>145</v>
      </c>
      <c r="L73" s="64" t="s">
        <v>145</v>
      </c>
      <c r="M73" s="4">
        <v>660</v>
      </c>
      <c r="N73" s="4">
        <v>5846.33</v>
      </c>
      <c r="O73" s="4">
        <v>0</v>
      </c>
      <c r="P73" s="4">
        <v>778.55</v>
      </c>
      <c r="Q73" s="2">
        <v>0</v>
      </c>
      <c r="R73" s="4">
        <v>0</v>
      </c>
      <c r="S73" s="4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4">
        <f>SUM(M73:S73)</f>
        <v>7284.88</v>
      </c>
      <c r="Z73" s="20"/>
    </row>
    <row r="74" spans="1:26" ht="32.25" customHeight="1">
      <c r="A74" s="62"/>
      <c r="B74" s="25" t="s">
        <v>149</v>
      </c>
      <c r="C74" s="59" t="s">
        <v>157</v>
      </c>
      <c r="D74" s="59" t="s">
        <v>145</v>
      </c>
      <c r="E74" s="64" t="s">
        <v>145</v>
      </c>
      <c r="F74" s="64" t="s">
        <v>145</v>
      </c>
      <c r="G74" s="59" t="s">
        <v>71</v>
      </c>
      <c r="H74" s="31" t="s">
        <v>177</v>
      </c>
      <c r="I74" s="31" t="s">
        <v>60</v>
      </c>
      <c r="J74" s="31" t="s">
        <v>186</v>
      </c>
      <c r="K74" s="64" t="s">
        <v>145</v>
      </c>
      <c r="L74" s="64" t="s">
        <v>145</v>
      </c>
      <c r="M74" s="4">
        <v>540</v>
      </c>
      <c r="N74" s="4">
        <v>0</v>
      </c>
      <c r="O74" s="4">
        <v>210</v>
      </c>
      <c r="P74" s="4">
        <v>604.5</v>
      </c>
      <c r="Q74" s="2">
        <v>0</v>
      </c>
      <c r="R74" s="4">
        <v>0</v>
      </c>
      <c r="S74" s="4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4">
        <f>SUM(M74:S74)</f>
        <v>1354.5</v>
      </c>
      <c r="Z74" s="20"/>
    </row>
    <row r="75" spans="1:26" ht="150.75" customHeight="1">
      <c r="A75" s="25" t="s">
        <v>202</v>
      </c>
      <c r="B75" s="25" t="s">
        <v>20</v>
      </c>
      <c r="C75" s="59" t="s">
        <v>150</v>
      </c>
      <c r="D75" s="59" t="s">
        <v>145</v>
      </c>
      <c r="E75" s="59" t="s">
        <v>478</v>
      </c>
      <c r="F75" s="64" t="s">
        <v>145</v>
      </c>
      <c r="G75" s="59" t="s">
        <v>71</v>
      </c>
      <c r="H75" s="64" t="s">
        <v>145</v>
      </c>
      <c r="I75" s="64" t="s">
        <v>145</v>
      </c>
      <c r="J75" s="64" t="s">
        <v>145</v>
      </c>
      <c r="K75" s="64" t="s">
        <v>145</v>
      </c>
      <c r="L75" s="64" t="s">
        <v>145</v>
      </c>
      <c r="M75" s="64" t="s">
        <v>145</v>
      </c>
      <c r="N75" s="7">
        <v>49</v>
      </c>
      <c r="O75" s="7">
        <v>52.4</v>
      </c>
      <c r="P75" s="7">
        <v>62.2</v>
      </c>
      <c r="Q75" s="5">
        <v>72</v>
      </c>
      <c r="R75" s="7">
        <v>74.099999999999994</v>
      </c>
      <c r="S75" s="7">
        <v>77.7</v>
      </c>
      <c r="T75" s="5">
        <v>79.599999999999994</v>
      </c>
      <c r="U75" s="5">
        <v>81.400000000000006</v>
      </c>
      <c r="V75" s="5">
        <v>83.3</v>
      </c>
      <c r="W75" s="5">
        <v>85.1</v>
      </c>
      <c r="X75" s="5">
        <v>87</v>
      </c>
      <c r="Y75" s="4" t="s">
        <v>145</v>
      </c>
      <c r="Z75" s="20"/>
    </row>
    <row r="76" spans="1:26" ht="59.25" customHeight="1">
      <c r="A76" s="25" t="s">
        <v>21</v>
      </c>
      <c r="B76" s="25" t="s">
        <v>194</v>
      </c>
      <c r="C76" s="59" t="s">
        <v>193</v>
      </c>
      <c r="D76" s="59" t="s">
        <v>145</v>
      </c>
      <c r="E76" s="64" t="s">
        <v>151</v>
      </c>
      <c r="F76" s="64" t="s">
        <v>145</v>
      </c>
      <c r="G76" s="59" t="s">
        <v>71</v>
      </c>
      <c r="H76" s="64" t="s">
        <v>145</v>
      </c>
      <c r="I76" s="64" t="s">
        <v>145</v>
      </c>
      <c r="J76" s="64" t="s">
        <v>145</v>
      </c>
      <c r="K76" s="64" t="s">
        <v>145</v>
      </c>
      <c r="L76" s="64" t="s">
        <v>145</v>
      </c>
      <c r="M76" s="19">
        <v>10</v>
      </c>
      <c r="N76" s="14">
        <v>4</v>
      </c>
      <c r="O76" s="14">
        <v>3</v>
      </c>
      <c r="P76" s="14">
        <v>7</v>
      </c>
      <c r="Q76" s="8">
        <v>5</v>
      </c>
      <c r="R76" s="14">
        <v>2</v>
      </c>
      <c r="S76" s="14">
        <v>2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4" t="s">
        <v>145</v>
      </c>
      <c r="Z76" s="20"/>
    </row>
    <row r="77" spans="1:26" ht="291" customHeight="1">
      <c r="A77" s="62" t="s">
        <v>170</v>
      </c>
      <c r="B77" s="33" t="s">
        <v>264</v>
      </c>
      <c r="C77" s="64" t="s">
        <v>145</v>
      </c>
      <c r="D77" s="59" t="s">
        <v>145</v>
      </c>
      <c r="E77" s="64" t="s">
        <v>145</v>
      </c>
      <c r="F77" s="64" t="s">
        <v>304</v>
      </c>
      <c r="G77" s="59" t="s">
        <v>252</v>
      </c>
      <c r="H77" s="64" t="s">
        <v>145</v>
      </c>
      <c r="I77" s="64" t="s">
        <v>145</v>
      </c>
      <c r="J77" s="64" t="s">
        <v>145</v>
      </c>
      <c r="K77" s="64" t="s">
        <v>145</v>
      </c>
      <c r="L77" s="64" t="s">
        <v>145</v>
      </c>
      <c r="M77" s="4">
        <f>M80+M82+M79+M81+M78</f>
        <v>9520</v>
      </c>
      <c r="N77" s="4">
        <f t="shared" ref="N77:S77" si="30">N80+N82+N79+N81+N78</f>
        <v>10800</v>
      </c>
      <c r="O77" s="4">
        <f t="shared" si="30"/>
        <v>4400</v>
      </c>
      <c r="P77" s="4">
        <f t="shared" si="30"/>
        <v>6226.72</v>
      </c>
      <c r="Q77" s="4">
        <f t="shared" si="30"/>
        <v>4150</v>
      </c>
      <c r="R77" s="4">
        <f t="shared" si="30"/>
        <v>1900</v>
      </c>
      <c r="S77" s="4">
        <f t="shared" si="30"/>
        <v>6874.6</v>
      </c>
      <c r="T77" s="4">
        <f>T80+T82+T79+T81+T78</f>
        <v>0</v>
      </c>
      <c r="U77" s="4">
        <f>U80+U82+U79+U81+U78</f>
        <v>0</v>
      </c>
      <c r="V77" s="4">
        <f>V80+V82+V79+V81+V78</f>
        <v>0</v>
      </c>
      <c r="W77" s="4">
        <f>W80+W82+W79+W81+W78</f>
        <v>0</v>
      </c>
      <c r="X77" s="4">
        <f>X80+X82+X79+X81+X78</f>
        <v>0</v>
      </c>
      <c r="Y77" s="4">
        <f>Y79+Y82+Y80+Y81+Y78</f>
        <v>43871.320000000007</v>
      </c>
      <c r="Z77" s="20"/>
    </row>
    <row r="78" spans="1:26" ht="32.25" customHeight="1">
      <c r="A78" s="62"/>
      <c r="B78" s="63" t="s">
        <v>146</v>
      </c>
      <c r="C78" s="59" t="s">
        <v>157</v>
      </c>
      <c r="D78" s="59" t="s">
        <v>145</v>
      </c>
      <c r="E78" s="64" t="s">
        <v>145</v>
      </c>
      <c r="F78" s="64" t="s">
        <v>145</v>
      </c>
      <c r="G78" s="59" t="s">
        <v>164</v>
      </c>
      <c r="H78" s="31" t="s">
        <v>181</v>
      </c>
      <c r="I78" s="31" t="s">
        <v>259</v>
      </c>
      <c r="J78" s="64">
        <v>612</v>
      </c>
      <c r="K78" s="64" t="s">
        <v>145</v>
      </c>
      <c r="L78" s="64" t="s">
        <v>145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300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4">
        <f>SUM(M78:X78)</f>
        <v>300</v>
      </c>
      <c r="Z78" s="20"/>
    </row>
    <row r="79" spans="1:26" ht="33" customHeight="1">
      <c r="A79" s="57"/>
      <c r="B79" s="63" t="s">
        <v>146</v>
      </c>
      <c r="C79" s="59" t="s">
        <v>157</v>
      </c>
      <c r="D79" s="59" t="s">
        <v>145</v>
      </c>
      <c r="E79" s="64" t="s">
        <v>145</v>
      </c>
      <c r="F79" s="64" t="s">
        <v>145</v>
      </c>
      <c r="G79" s="59" t="s">
        <v>164</v>
      </c>
      <c r="H79" s="31" t="s">
        <v>181</v>
      </c>
      <c r="I79" s="31" t="s">
        <v>259</v>
      </c>
      <c r="J79" s="31" t="s">
        <v>186</v>
      </c>
      <c r="K79" s="64" t="s">
        <v>145</v>
      </c>
      <c r="L79" s="64" t="s">
        <v>145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600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f>SUM(M79:X79)</f>
        <v>600</v>
      </c>
      <c r="Z79" s="20"/>
    </row>
    <row r="80" spans="1:26" ht="32.25" customHeight="1">
      <c r="A80" s="57"/>
      <c r="B80" s="63" t="s">
        <v>146</v>
      </c>
      <c r="C80" s="59" t="s">
        <v>157</v>
      </c>
      <c r="D80" s="59" t="s">
        <v>145</v>
      </c>
      <c r="E80" s="64" t="s">
        <v>145</v>
      </c>
      <c r="F80" s="64" t="s">
        <v>145</v>
      </c>
      <c r="G80" s="59" t="s">
        <v>164</v>
      </c>
      <c r="H80" s="31" t="s">
        <v>181</v>
      </c>
      <c r="I80" s="31" t="s">
        <v>82</v>
      </c>
      <c r="J80" s="31" t="s">
        <v>186</v>
      </c>
      <c r="K80" s="64" t="s">
        <v>145</v>
      </c>
      <c r="L80" s="64" t="s">
        <v>145</v>
      </c>
      <c r="M80" s="4">
        <v>2380</v>
      </c>
      <c r="N80" s="4">
        <v>990</v>
      </c>
      <c r="O80" s="4">
        <v>270</v>
      </c>
      <c r="P80" s="4">
        <v>36</v>
      </c>
      <c r="Q80" s="2">
        <v>21</v>
      </c>
      <c r="R80" s="4">
        <v>0</v>
      </c>
      <c r="S80" s="4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4">
        <f>SUM(M80:X80)</f>
        <v>3697</v>
      </c>
      <c r="Z80" s="20"/>
    </row>
    <row r="81" spans="1:26" ht="31.5">
      <c r="A81" s="57"/>
      <c r="B81" s="63" t="s">
        <v>146</v>
      </c>
      <c r="C81" s="59" t="s">
        <v>157</v>
      </c>
      <c r="D81" s="59" t="s">
        <v>145</v>
      </c>
      <c r="E81" s="64" t="s">
        <v>145</v>
      </c>
      <c r="F81" s="64" t="s">
        <v>145</v>
      </c>
      <c r="G81" s="59" t="s">
        <v>71</v>
      </c>
      <c r="H81" s="31" t="s">
        <v>177</v>
      </c>
      <c r="I81" s="31" t="s">
        <v>319</v>
      </c>
      <c r="J81" s="31" t="s">
        <v>192</v>
      </c>
      <c r="K81" s="64"/>
      <c r="L81" s="64"/>
      <c r="M81" s="4">
        <v>0</v>
      </c>
      <c r="N81" s="4">
        <v>0</v>
      </c>
      <c r="O81" s="4">
        <v>0</v>
      </c>
      <c r="P81" s="4">
        <v>0</v>
      </c>
      <c r="Q81" s="2">
        <v>0</v>
      </c>
      <c r="R81" s="4">
        <v>650</v>
      </c>
      <c r="S81" s="4">
        <v>3287.3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4">
        <f>R81+S81+T81+U81+V81+W81+X81</f>
        <v>3937.3</v>
      </c>
      <c r="Z81" s="20"/>
    </row>
    <row r="82" spans="1:26" ht="39.75" customHeight="1">
      <c r="A82" s="57"/>
      <c r="B82" s="63" t="s">
        <v>148</v>
      </c>
      <c r="C82" s="59"/>
      <c r="D82" s="59"/>
      <c r="E82" s="64"/>
      <c r="F82" s="64"/>
      <c r="G82" s="59"/>
      <c r="H82" s="64"/>
      <c r="I82" s="64"/>
      <c r="J82" s="64"/>
      <c r="K82" s="64"/>
      <c r="L82" s="64"/>
      <c r="M82" s="4">
        <f t="shared" ref="M82:R82" si="31">M83+M84+M85</f>
        <v>7140</v>
      </c>
      <c r="N82" s="4">
        <f t="shared" si="31"/>
        <v>9810</v>
      </c>
      <c r="O82" s="4">
        <f t="shared" si="31"/>
        <v>4130</v>
      </c>
      <c r="P82" s="4">
        <f t="shared" si="31"/>
        <v>6190.72</v>
      </c>
      <c r="Q82" s="2">
        <f t="shared" si="31"/>
        <v>4129</v>
      </c>
      <c r="R82" s="2">
        <f t="shared" si="31"/>
        <v>650</v>
      </c>
      <c r="S82" s="4">
        <f t="shared" ref="S82:Y82" si="32">S83+S84+S85</f>
        <v>3287.3</v>
      </c>
      <c r="T82" s="2">
        <f t="shared" si="32"/>
        <v>0</v>
      </c>
      <c r="U82" s="2">
        <f t="shared" si="32"/>
        <v>0</v>
      </c>
      <c r="V82" s="2">
        <f t="shared" si="32"/>
        <v>0</v>
      </c>
      <c r="W82" s="2">
        <f t="shared" si="32"/>
        <v>0</v>
      </c>
      <c r="X82" s="2">
        <f t="shared" si="32"/>
        <v>0</v>
      </c>
      <c r="Y82" s="4">
        <f t="shared" si="32"/>
        <v>35337.020000000004</v>
      </c>
      <c r="Z82" s="20"/>
    </row>
    <row r="83" spans="1:26" ht="39" customHeight="1">
      <c r="A83" s="57"/>
      <c r="B83" s="25" t="s">
        <v>337</v>
      </c>
      <c r="C83" s="59" t="s">
        <v>157</v>
      </c>
      <c r="D83" s="59" t="s">
        <v>145</v>
      </c>
      <c r="E83" s="64" t="s">
        <v>145</v>
      </c>
      <c r="F83" s="64" t="s">
        <v>145</v>
      </c>
      <c r="G83" s="59" t="s">
        <v>190</v>
      </c>
      <c r="H83" s="31" t="s">
        <v>181</v>
      </c>
      <c r="I83" s="31" t="s">
        <v>60</v>
      </c>
      <c r="J83" s="31" t="s">
        <v>186</v>
      </c>
      <c r="K83" s="64" t="s">
        <v>145</v>
      </c>
      <c r="L83" s="64" t="s">
        <v>145</v>
      </c>
      <c r="M83" s="4">
        <v>2380</v>
      </c>
      <c r="N83" s="4">
        <v>2310</v>
      </c>
      <c r="O83" s="4">
        <v>630</v>
      </c>
      <c r="P83" s="4">
        <v>478.29</v>
      </c>
      <c r="Q83" s="2">
        <v>329</v>
      </c>
      <c r="R83" s="4">
        <v>0</v>
      </c>
      <c r="S83" s="4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4">
        <f>M83+N83+O83+P83+Q83+R83+S83</f>
        <v>6127.29</v>
      </c>
      <c r="Z83" s="20"/>
    </row>
    <row r="84" spans="1:26" ht="51.75" customHeight="1">
      <c r="A84" s="57"/>
      <c r="B84" s="25" t="s">
        <v>446</v>
      </c>
      <c r="C84" s="59"/>
      <c r="D84" s="59"/>
      <c r="E84" s="64"/>
      <c r="F84" s="64" t="s">
        <v>145</v>
      </c>
      <c r="G84" s="59" t="s">
        <v>155</v>
      </c>
      <c r="H84" s="31" t="s">
        <v>177</v>
      </c>
      <c r="I84" s="31" t="s">
        <v>60</v>
      </c>
      <c r="J84" s="31" t="s">
        <v>192</v>
      </c>
      <c r="K84" s="64" t="s">
        <v>145</v>
      </c>
      <c r="L84" s="64" t="s">
        <v>145</v>
      </c>
      <c r="M84" s="4">
        <v>2380</v>
      </c>
      <c r="N84" s="4">
        <v>5250</v>
      </c>
      <c r="O84" s="4">
        <v>2450</v>
      </c>
      <c r="P84" s="4">
        <v>5312.56</v>
      </c>
      <c r="Q84" s="2">
        <v>3572</v>
      </c>
      <c r="R84" s="4">
        <v>0</v>
      </c>
      <c r="S84" s="4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4">
        <f>M84+N84+O84+P84+Q84+R84+S84</f>
        <v>18964.560000000001</v>
      </c>
      <c r="Z84" s="20"/>
    </row>
    <row r="85" spans="1:26" ht="47.25" customHeight="1">
      <c r="A85" s="57"/>
      <c r="B85" s="25" t="s">
        <v>445</v>
      </c>
      <c r="C85" s="59" t="s">
        <v>157</v>
      </c>
      <c r="D85" s="59" t="s">
        <v>145</v>
      </c>
      <c r="E85" s="64" t="s">
        <v>145</v>
      </c>
      <c r="F85" s="64" t="s">
        <v>145</v>
      </c>
      <c r="G85" s="59" t="s">
        <v>155</v>
      </c>
      <c r="H85" s="64" t="s">
        <v>145</v>
      </c>
      <c r="I85" s="64" t="s">
        <v>145</v>
      </c>
      <c r="J85" s="64" t="s">
        <v>145</v>
      </c>
      <c r="K85" s="64" t="s">
        <v>145</v>
      </c>
      <c r="L85" s="64" t="s">
        <v>145</v>
      </c>
      <c r="M85" s="4">
        <v>2380</v>
      </c>
      <c r="N85" s="4">
        <v>2250</v>
      </c>
      <c r="O85" s="4">
        <v>1050</v>
      </c>
      <c r="P85" s="4">
        <v>399.87</v>
      </c>
      <c r="Q85" s="2">
        <v>228</v>
      </c>
      <c r="R85" s="4">
        <v>650</v>
      </c>
      <c r="S85" s="4">
        <v>3287.3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4">
        <f>M85+N85+O85+P85+Q85+R85+S85+T85+U85+V85+W85+X85</f>
        <v>10245.17</v>
      </c>
      <c r="Z85" s="20"/>
    </row>
    <row r="86" spans="1:26" ht="142.5" customHeight="1">
      <c r="A86" s="25" t="s">
        <v>6</v>
      </c>
      <c r="B86" s="25" t="s">
        <v>23</v>
      </c>
      <c r="C86" s="59" t="s">
        <v>150</v>
      </c>
      <c r="D86" s="59" t="s">
        <v>145</v>
      </c>
      <c r="E86" s="59" t="s">
        <v>479</v>
      </c>
      <c r="F86" s="64" t="s">
        <v>145</v>
      </c>
      <c r="G86" s="59" t="s">
        <v>252</v>
      </c>
      <c r="H86" s="64" t="s">
        <v>145</v>
      </c>
      <c r="I86" s="64" t="s">
        <v>145</v>
      </c>
      <c r="J86" s="64" t="s">
        <v>145</v>
      </c>
      <c r="K86" s="64" t="s">
        <v>145</v>
      </c>
      <c r="L86" s="64" t="s">
        <v>145</v>
      </c>
      <c r="M86" s="64" t="s">
        <v>145</v>
      </c>
      <c r="N86" s="7">
        <v>33.4</v>
      </c>
      <c r="O86" s="7">
        <v>37.9</v>
      </c>
      <c r="P86" s="7">
        <v>46.6</v>
      </c>
      <c r="Q86" s="5">
        <v>56.4</v>
      </c>
      <c r="R86" s="7">
        <v>58.5</v>
      </c>
      <c r="S86" s="7">
        <v>65.8</v>
      </c>
      <c r="T86" s="5">
        <v>65.8</v>
      </c>
      <c r="U86" s="5">
        <v>65.8</v>
      </c>
      <c r="V86" s="2">
        <v>65.8</v>
      </c>
      <c r="W86" s="2">
        <v>65.8</v>
      </c>
      <c r="X86" s="5">
        <v>65.8</v>
      </c>
      <c r="Y86" s="4" t="s">
        <v>145</v>
      </c>
      <c r="Z86" s="20"/>
    </row>
    <row r="87" spans="1:26" ht="67.5" customHeight="1">
      <c r="A87" s="25" t="s">
        <v>8</v>
      </c>
      <c r="B87" s="25" t="s">
        <v>195</v>
      </c>
      <c r="C87" s="59" t="s">
        <v>193</v>
      </c>
      <c r="D87" s="59" t="s">
        <v>145</v>
      </c>
      <c r="E87" s="64" t="s">
        <v>151</v>
      </c>
      <c r="F87" s="64" t="s">
        <v>145</v>
      </c>
      <c r="G87" s="59" t="s">
        <v>252</v>
      </c>
      <c r="H87" s="64" t="s">
        <v>145</v>
      </c>
      <c r="I87" s="64" t="s">
        <v>145</v>
      </c>
      <c r="J87" s="64" t="s">
        <v>145</v>
      </c>
      <c r="K87" s="64" t="s">
        <v>145</v>
      </c>
      <c r="L87" s="64" t="s">
        <v>145</v>
      </c>
      <c r="M87" s="19">
        <v>30</v>
      </c>
      <c r="N87" s="14">
        <v>38</v>
      </c>
      <c r="O87" s="14">
        <v>16</v>
      </c>
      <c r="P87" s="14">
        <v>31</v>
      </c>
      <c r="Q87" s="8">
        <v>30</v>
      </c>
      <c r="R87" s="14">
        <v>7</v>
      </c>
      <c r="S87" s="14">
        <v>17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21" t="s">
        <v>145</v>
      </c>
      <c r="Z87" s="20"/>
    </row>
    <row r="88" spans="1:26" ht="120.75" customHeight="1">
      <c r="A88" s="62" t="s">
        <v>169</v>
      </c>
      <c r="B88" s="33" t="s">
        <v>17</v>
      </c>
      <c r="C88" s="64" t="s">
        <v>145</v>
      </c>
      <c r="D88" s="59" t="s">
        <v>145</v>
      </c>
      <c r="E88" s="64" t="s">
        <v>145</v>
      </c>
      <c r="F88" s="64" t="s">
        <v>304</v>
      </c>
      <c r="G88" s="59" t="s">
        <v>152</v>
      </c>
      <c r="H88" s="64" t="s">
        <v>145</v>
      </c>
      <c r="I88" s="64" t="s">
        <v>145</v>
      </c>
      <c r="J88" s="64" t="s">
        <v>145</v>
      </c>
      <c r="K88" s="64" t="s">
        <v>145</v>
      </c>
      <c r="L88" s="64" t="s">
        <v>145</v>
      </c>
      <c r="M88" s="4">
        <f>M91+M93+M89</f>
        <v>7124</v>
      </c>
      <c r="N88" s="4">
        <f>N91+N93+N89</f>
        <v>9000</v>
      </c>
      <c r="O88" s="4">
        <f>O91+O93+O89</f>
        <v>2000</v>
      </c>
      <c r="P88" s="4">
        <f>P91+P93+P89+P92</f>
        <v>2400</v>
      </c>
      <c r="Q88" s="4">
        <f>Q91+Q93+Q89+Q92</f>
        <v>1200</v>
      </c>
      <c r="R88" s="4">
        <f>R91+R93+R89+R92</f>
        <v>600</v>
      </c>
      <c r="S88" s="4">
        <f>S91+S93+S89+S92+S90</f>
        <v>900</v>
      </c>
      <c r="T88" s="4">
        <f t="shared" ref="T88:Y88" si="33">T91+T93+T89+T92+T90</f>
        <v>0</v>
      </c>
      <c r="U88" s="4">
        <f t="shared" si="33"/>
        <v>0</v>
      </c>
      <c r="V88" s="4">
        <f t="shared" si="33"/>
        <v>0</v>
      </c>
      <c r="W88" s="4">
        <f t="shared" si="33"/>
        <v>0</v>
      </c>
      <c r="X88" s="4">
        <f t="shared" si="33"/>
        <v>0</v>
      </c>
      <c r="Y88" s="4">
        <f t="shared" si="33"/>
        <v>22924</v>
      </c>
      <c r="Z88" s="20"/>
    </row>
    <row r="89" spans="1:26" ht="32.25" customHeight="1">
      <c r="A89" s="62"/>
      <c r="B89" s="63" t="s">
        <v>146</v>
      </c>
      <c r="C89" s="59" t="s">
        <v>157</v>
      </c>
      <c r="D89" s="59" t="s">
        <v>145</v>
      </c>
      <c r="E89" s="64" t="s">
        <v>145</v>
      </c>
      <c r="F89" s="64" t="s">
        <v>145</v>
      </c>
      <c r="G89" s="59" t="s">
        <v>152</v>
      </c>
      <c r="H89" s="31" t="s">
        <v>187</v>
      </c>
      <c r="I89" s="31" t="s">
        <v>259</v>
      </c>
      <c r="J89" s="31" t="s">
        <v>182</v>
      </c>
      <c r="K89" s="20"/>
      <c r="L89" s="20"/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4">
        <v>600</v>
      </c>
      <c r="S89" s="4">
        <v>600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4">
        <f>SUM(M89:X89)</f>
        <v>1200</v>
      </c>
      <c r="Z89" s="20"/>
    </row>
    <row r="90" spans="1:26" ht="32.25" customHeight="1">
      <c r="A90" s="62"/>
      <c r="B90" s="63" t="s">
        <v>146</v>
      </c>
      <c r="C90" s="59" t="s">
        <v>157</v>
      </c>
      <c r="D90" s="59" t="s">
        <v>145</v>
      </c>
      <c r="E90" s="64" t="s">
        <v>145</v>
      </c>
      <c r="F90" s="64" t="s">
        <v>145</v>
      </c>
      <c r="G90" s="59" t="s">
        <v>152</v>
      </c>
      <c r="H90" s="31" t="s">
        <v>187</v>
      </c>
      <c r="I90" s="31" t="s">
        <v>259</v>
      </c>
      <c r="J90" s="31" t="s">
        <v>186</v>
      </c>
      <c r="K90" s="20"/>
      <c r="L90" s="20"/>
      <c r="M90" s="20"/>
      <c r="N90" s="20"/>
      <c r="O90" s="20"/>
      <c r="P90" s="20"/>
      <c r="Q90" s="20"/>
      <c r="R90" s="4"/>
      <c r="S90" s="4">
        <v>300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4">
        <v>0</v>
      </c>
      <c r="Z90" s="20"/>
    </row>
    <row r="91" spans="1:26" ht="32.25" customHeight="1">
      <c r="A91" s="62"/>
      <c r="B91" s="63" t="s">
        <v>146</v>
      </c>
      <c r="C91" s="59" t="s">
        <v>157</v>
      </c>
      <c r="D91" s="59" t="s">
        <v>145</v>
      </c>
      <c r="E91" s="64" t="s">
        <v>145</v>
      </c>
      <c r="F91" s="64" t="s">
        <v>145</v>
      </c>
      <c r="G91" s="59" t="s">
        <v>152</v>
      </c>
      <c r="H91" s="31" t="s">
        <v>187</v>
      </c>
      <c r="I91" s="31" t="s">
        <v>82</v>
      </c>
      <c r="J91" s="31" t="s">
        <v>182</v>
      </c>
      <c r="K91" s="64" t="s">
        <v>145</v>
      </c>
      <c r="L91" s="64" t="s">
        <v>145</v>
      </c>
      <c r="M91" s="4">
        <v>3562</v>
      </c>
      <c r="N91" s="4">
        <v>2700</v>
      </c>
      <c r="O91" s="4">
        <v>600</v>
      </c>
      <c r="P91" s="4">
        <v>147</v>
      </c>
      <c r="Q91" s="2">
        <v>72</v>
      </c>
      <c r="R91" s="4">
        <v>0</v>
      </c>
      <c r="S91" s="4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4">
        <f>SUM(M91:X91)</f>
        <v>7081</v>
      </c>
      <c r="Z91" s="20"/>
    </row>
    <row r="92" spans="1:26" ht="32.25" customHeight="1">
      <c r="A92" s="62"/>
      <c r="B92" s="63" t="s">
        <v>146</v>
      </c>
      <c r="C92" s="59" t="s">
        <v>157</v>
      </c>
      <c r="D92" s="59" t="s">
        <v>145</v>
      </c>
      <c r="E92" s="64" t="s">
        <v>145</v>
      </c>
      <c r="F92" s="64" t="s">
        <v>145</v>
      </c>
      <c r="G92" s="59" t="s">
        <v>152</v>
      </c>
      <c r="H92" s="31" t="s">
        <v>187</v>
      </c>
      <c r="I92" s="31" t="s">
        <v>82</v>
      </c>
      <c r="J92" s="31" t="s">
        <v>186</v>
      </c>
      <c r="K92" s="64" t="s">
        <v>145</v>
      </c>
      <c r="L92" s="64" t="s">
        <v>145</v>
      </c>
      <c r="M92" s="4">
        <v>0</v>
      </c>
      <c r="N92" s="4">
        <v>0</v>
      </c>
      <c r="O92" s="4">
        <v>0</v>
      </c>
      <c r="P92" s="4">
        <v>21</v>
      </c>
      <c r="Q92" s="2">
        <v>0</v>
      </c>
      <c r="R92" s="4">
        <v>0</v>
      </c>
      <c r="S92" s="4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4">
        <f>P92</f>
        <v>21</v>
      </c>
      <c r="Z92" s="20"/>
    </row>
    <row r="93" spans="1:26" ht="40.5" customHeight="1">
      <c r="A93" s="62"/>
      <c r="B93" s="63" t="s">
        <v>148</v>
      </c>
      <c r="C93" s="59"/>
      <c r="D93" s="59"/>
      <c r="E93" s="64"/>
      <c r="F93" s="64"/>
      <c r="G93" s="59"/>
      <c r="H93" s="64"/>
      <c r="I93" s="64"/>
      <c r="J93" s="64"/>
      <c r="K93" s="64"/>
      <c r="L93" s="64"/>
      <c r="M93" s="4">
        <f>M95</f>
        <v>3562</v>
      </c>
      <c r="N93" s="4">
        <v>6300</v>
      </c>
      <c r="O93" s="4">
        <v>1400</v>
      </c>
      <c r="P93" s="4">
        <v>2232</v>
      </c>
      <c r="Q93" s="2">
        <v>1128</v>
      </c>
      <c r="R93" s="4">
        <v>0</v>
      </c>
      <c r="S93" s="4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4">
        <f>Y95+Y94</f>
        <v>14622</v>
      </c>
      <c r="Z93" s="20"/>
    </row>
    <row r="94" spans="1:26" ht="32.25" customHeight="1">
      <c r="A94" s="62"/>
      <c r="B94" s="25" t="s">
        <v>149</v>
      </c>
      <c r="C94" s="59" t="s">
        <v>157</v>
      </c>
      <c r="D94" s="59" t="s">
        <v>145</v>
      </c>
      <c r="E94" s="64" t="s">
        <v>145</v>
      </c>
      <c r="F94" s="64" t="s">
        <v>145</v>
      </c>
      <c r="G94" s="59" t="s">
        <v>152</v>
      </c>
      <c r="H94" s="31" t="s">
        <v>187</v>
      </c>
      <c r="I94" s="31" t="s">
        <v>60</v>
      </c>
      <c r="J94" s="31" t="s">
        <v>182</v>
      </c>
      <c r="K94" s="64" t="s">
        <v>145</v>
      </c>
      <c r="L94" s="64" t="s">
        <v>145</v>
      </c>
      <c r="M94" s="4">
        <v>0</v>
      </c>
      <c r="N94" s="4">
        <v>0</v>
      </c>
      <c r="O94" s="4">
        <v>0</v>
      </c>
      <c r="P94" s="4">
        <v>1953</v>
      </c>
      <c r="Q94" s="2">
        <v>0</v>
      </c>
      <c r="R94" s="4">
        <v>0</v>
      </c>
      <c r="S94" s="4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4">
        <f>P94</f>
        <v>1953</v>
      </c>
      <c r="Z94" s="20"/>
    </row>
    <row r="95" spans="1:26" ht="33.75" customHeight="1">
      <c r="A95" s="62"/>
      <c r="B95" s="25" t="s">
        <v>149</v>
      </c>
      <c r="C95" s="59" t="s">
        <v>157</v>
      </c>
      <c r="D95" s="59" t="s">
        <v>145</v>
      </c>
      <c r="E95" s="64" t="s">
        <v>145</v>
      </c>
      <c r="F95" s="64" t="s">
        <v>145</v>
      </c>
      <c r="G95" s="59" t="s">
        <v>152</v>
      </c>
      <c r="H95" s="31" t="s">
        <v>187</v>
      </c>
      <c r="I95" s="31" t="s">
        <v>60</v>
      </c>
      <c r="J95" s="31" t="s">
        <v>186</v>
      </c>
      <c r="K95" s="64" t="s">
        <v>145</v>
      </c>
      <c r="L95" s="64" t="s">
        <v>145</v>
      </c>
      <c r="M95" s="4">
        <v>3562</v>
      </c>
      <c r="N95" s="4">
        <v>6300</v>
      </c>
      <c r="O95" s="4">
        <v>1400</v>
      </c>
      <c r="P95" s="4">
        <v>279</v>
      </c>
      <c r="Q95" s="2">
        <v>1128</v>
      </c>
      <c r="R95" s="4">
        <v>0</v>
      </c>
      <c r="S95" s="4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4">
        <f>SUM(M95:S95)</f>
        <v>12669</v>
      </c>
      <c r="Z95" s="20"/>
    </row>
    <row r="96" spans="1:26" ht="152.25" customHeight="1">
      <c r="A96" s="25" t="s">
        <v>18</v>
      </c>
      <c r="B96" s="25" t="s">
        <v>26</v>
      </c>
      <c r="C96" s="59" t="s">
        <v>150</v>
      </c>
      <c r="D96" s="59" t="s">
        <v>145</v>
      </c>
      <c r="E96" s="59" t="s">
        <v>480</v>
      </c>
      <c r="F96" s="64" t="s">
        <v>145</v>
      </c>
      <c r="G96" s="59" t="s">
        <v>152</v>
      </c>
      <c r="H96" s="64" t="s">
        <v>145</v>
      </c>
      <c r="I96" s="64" t="s">
        <v>145</v>
      </c>
      <c r="J96" s="64" t="s">
        <v>145</v>
      </c>
      <c r="K96" s="64" t="s">
        <v>145</v>
      </c>
      <c r="L96" s="64" t="s">
        <v>145</v>
      </c>
      <c r="M96" s="64" t="s">
        <v>145</v>
      </c>
      <c r="N96" s="7">
        <v>42</v>
      </c>
      <c r="O96" s="7">
        <v>45.4</v>
      </c>
      <c r="P96" s="7">
        <v>55.2</v>
      </c>
      <c r="Q96" s="5">
        <v>65</v>
      </c>
      <c r="R96" s="7">
        <v>67.099999999999994</v>
      </c>
      <c r="S96" s="7">
        <v>72.7</v>
      </c>
      <c r="T96" s="5">
        <v>72.7</v>
      </c>
      <c r="U96" s="5">
        <v>72.7</v>
      </c>
      <c r="V96" s="2">
        <v>72.7</v>
      </c>
      <c r="W96" s="2">
        <v>72.7</v>
      </c>
      <c r="X96" s="5">
        <v>72.7</v>
      </c>
      <c r="Y96" s="4" t="s">
        <v>145</v>
      </c>
      <c r="Z96" s="20"/>
    </row>
    <row r="97" spans="1:26" ht="49.5" customHeight="1">
      <c r="A97" s="25" t="s">
        <v>37</v>
      </c>
      <c r="B97" s="25" t="s">
        <v>196</v>
      </c>
      <c r="C97" s="59" t="s">
        <v>193</v>
      </c>
      <c r="D97" s="59" t="s">
        <v>145</v>
      </c>
      <c r="E97" s="64" t="s">
        <v>151</v>
      </c>
      <c r="F97" s="64" t="s">
        <v>145</v>
      </c>
      <c r="G97" s="59" t="s">
        <v>152</v>
      </c>
      <c r="H97" s="64" t="s">
        <v>145</v>
      </c>
      <c r="I97" s="64" t="s">
        <v>145</v>
      </c>
      <c r="J97" s="64" t="s">
        <v>145</v>
      </c>
      <c r="K97" s="64" t="s">
        <v>145</v>
      </c>
      <c r="L97" s="64" t="s">
        <v>145</v>
      </c>
      <c r="M97" s="19">
        <v>7</v>
      </c>
      <c r="N97" s="14">
        <v>11</v>
      </c>
      <c r="O97" s="14">
        <v>2</v>
      </c>
      <c r="P97" s="14">
        <v>7</v>
      </c>
      <c r="Q97" s="8">
        <v>5</v>
      </c>
      <c r="R97" s="14">
        <v>1</v>
      </c>
      <c r="S97" s="14">
        <v>3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21" t="s">
        <v>145</v>
      </c>
      <c r="Z97" s="20"/>
    </row>
    <row r="98" spans="1:26" ht="126.75" customHeight="1">
      <c r="A98" s="62" t="s">
        <v>168</v>
      </c>
      <c r="B98" s="33" t="s">
        <v>15</v>
      </c>
      <c r="C98" s="64" t="s">
        <v>145</v>
      </c>
      <c r="D98" s="59" t="s">
        <v>145</v>
      </c>
      <c r="E98" s="64" t="s">
        <v>145</v>
      </c>
      <c r="F98" s="64" t="s">
        <v>304</v>
      </c>
      <c r="G98" s="59" t="s">
        <v>253</v>
      </c>
      <c r="H98" s="64" t="s">
        <v>145</v>
      </c>
      <c r="I98" s="64" t="s">
        <v>145</v>
      </c>
      <c r="J98" s="64" t="s">
        <v>145</v>
      </c>
      <c r="K98" s="64" t="s">
        <v>145</v>
      </c>
      <c r="L98" s="64" t="s">
        <v>145</v>
      </c>
      <c r="M98" s="4">
        <f>M100+M101+M103+M99</f>
        <v>5978</v>
      </c>
      <c r="N98" s="4">
        <f>N100+N101+N103+N99</f>
        <v>9300</v>
      </c>
      <c r="O98" s="4">
        <f>O100+O101+O103+O99</f>
        <v>2000</v>
      </c>
      <c r="P98" s="4">
        <f>P100+P101+P103+P99</f>
        <v>2610</v>
      </c>
      <c r="Q98" s="4">
        <f>Q100+Q101+Q103+Q99</f>
        <v>1672.8000000000002</v>
      </c>
      <c r="R98" s="4">
        <f>R100+R101+R103+R99+R102</f>
        <v>650</v>
      </c>
      <c r="S98" s="4">
        <f t="shared" ref="S98:X98" si="34">S100+S101+S103+S99+S102</f>
        <v>925.40000000000009</v>
      </c>
      <c r="T98" s="4">
        <f t="shared" si="34"/>
        <v>0</v>
      </c>
      <c r="U98" s="4">
        <f t="shared" si="34"/>
        <v>0</v>
      </c>
      <c r="V98" s="4">
        <f t="shared" si="34"/>
        <v>0</v>
      </c>
      <c r="W98" s="4">
        <f t="shared" si="34"/>
        <v>0</v>
      </c>
      <c r="X98" s="4">
        <f t="shared" si="34"/>
        <v>0</v>
      </c>
      <c r="Y98" s="4">
        <f>Y99+Y101+Y103+Y102+Y100</f>
        <v>23136.2</v>
      </c>
      <c r="Z98" s="20"/>
    </row>
    <row r="99" spans="1:26" ht="31.5">
      <c r="A99" s="62"/>
      <c r="B99" s="63" t="s">
        <v>146</v>
      </c>
      <c r="C99" s="59" t="s">
        <v>157</v>
      </c>
      <c r="D99" s="59" t="s">
        <v>145</v>
      </c>
      <c r="E99" s="64" t="s">
        <v>145</v>
      </c>
      <c r="F99" s="64" t="s">
        <v>145</v>
      </c>
      <c r="G99" s="59" t="s">
        <v>165</v>
      </c>
      <c r="H99" s="31" t="s">
        <v>185</v>
      </c>
      <c r="I99" s="31" t="s">
        <v>259</v>
      </c>
      <c r="J99" s="31" t="s">
        <v>182</v>
      </c>
      <c r="K99" s="64" t="s">
        <v>145</v>
      </c>
      <c r="L99" s="64" t="s">
        <v>145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250</v>
      </c>
      <c r="S99" s="4">
        <v>100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4">
        <f>SUM(M99:X99)</f>
        <v>350</v>
      </c>
      <c r="Z99" s="20"/>
    </row>
    <row r="100" spans="1:26" ht="31.5">
      <c r="A100" s="62"/>
      <c r="B100" s="63" t="s">
        <v>146</v>
      </c>
      <c r="C100" s="59" t="s">
        <v>157</v>
      </c>
      <c r="D100" s="59" t="s">
        <v>145</v>
      </c>
      <c r="E100" s="64" t="s">
        <v>145</v>
      </c>
      <c r="F100" s="64" t="s">
        <v>145</v>
      </c>
      <c r="G100" s="59" t="s">
        <v>165</v>
      </c>
      <c r="H100" s="31" t="s">
        <v>185</v>
      </c>
      <c r="I100" s="31" t="s">
        <v>82</v>
      </c>
      <c r="J100" s="31" t="s">
        <v>182</v>
      </c>
      <c r="K100" s="64" t="s">
        <v>145</v>
      </c>
      <c r="L100" s="64" t="s">
        <v>145</v>
      </c>
      <c r="M100" s="4">
        <v>1993</v>
      </c>
      <c r="N100" s="4">
        <v>1590</v>
      </c>
      <c r="O100" s="4">
        <v>211.2</v>
      </c>
      <c r="P100" s="4">
        <v>22.7</v>
      </c>
      <c r="Q100" s="2">
        <v>33.18</v>
      </c>
      <c r="R100" s="4">
        <v>0</v>
      </c>
      <c r="S100" s="4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4">
        <f>SUM(M100:X100)</f>
        <v>3850.0799999999995</v>
      </c>
      <c r="Z100" s="20"/>
    </row>
    <row r="101" spans="1:26" ht="31.5">
      <c r="A101" s="62"/>
      <c r="B101" s="63" t="s">
        <v>146</v>
      </c>
      <c r="C101" s="59" t="s">
        <v>157</v>
      </c>
      <c r="D101" s="59" t="s">
        <v>145</v>
      </c>
      <c r="E101" s="64" t="s">
        <v>145</v>
      </c>
      <c r="F101" s="64" t="s">
        <v>145</v>
      </c>
      <c r="G101" s="59" t="s">
        <v>165</v>
      </c>
      <c r="H101" s="31" t="s">
        <v>185</v>
      </c>
      <c r="I101" s="31" t="s">
        <v>82</v>
      </c>
      <c r="J101" s="31" t="s">
        <v>186</v>
      </c>
      <c r="K101" s="64" t="s">
        <v>145</v>
      </c>
      <c r="L101" s="64" t="s">
        <v>145</v>
      </c>
      <c r="M101" s="4">
        <v>200</v>
      </c>
      <c r="N101" s="4">
        <v>0</v>
      </c>
      <c r="O101" s="4">
        <v>88.8</v>
      </c>
      <c r="P101" s="4">
        <v>0</v>
      </c>
      <c r="Q101" s="2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f>SUM(M101:X101)</f>
        <v>288.8</v>
      </c>
      <c r="Z101" s="20"/>
    </row>
    <row r="102" spans="1:26" ht="47.25" customHeight="1">
      <c r="A102" s="62"/>
      <c r="B102" s="63" t="s">
        <v>146</v>
      </c>
      <c r="C102" s="59" t="s">
        <v>157</v>
      </c>
      <c r="D102" s="59" t="s">
        <v>145</v>
      </c>
      <c r="E102" s="64" t="s">
        <v>145</v>
      </c>
      <c r="F102" s="64" t="s">
        <v>145</v>
      </c>
      <c r="G102" s="59" t="s">
        <v>71</v>
      </c>
      <c r="H102" s="31" t="s">
        <v>177</v>
      </c>
      <c r="I102" s="31" t="s">
        <v>319</v>
      </c>
      <c r="J102" s="31" t="s">
        <v>192</v>
      </c>
      <c r="K102" s="64" t="s">
        <v>145</v>
      </c>
      <c r="L102" s="64" t="s">
        <v>145</v>
      </c>
      <c r="M102" s="4">
        <v>0</v>
      </c>
      <c r="N102" s="4">
        <v>0</v>
      </c>
      <c r="O102" s="4">
        <v>0</v>
      </c>
      <c r="P102" s="4">
        <v>0</v>
      </c>
      <c r="Q102" s="2">
        <v>0</v>
      </c>
      <c r="R102" s="4">
        <v>200</v>
      </c>
      <c r="S102" s="4">
        <v>412.7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4">
        <f>SUM(R102:X102)</f>
        <v>612.70000000000005</v>
      </c>
      <c r="Z102" s="20"/>
    </row>
    <row r="103" spans="1:26" ht="36.75" customHeight="1">
      <c r="A103" s="62"/>
      <c r="B103" s="63" t="s">
        <v>148</v>
      </c>
      <c r="C103" s="59"/>
      <c r="D103" s="59"/>
      <c r="E103" s="64"/>
      <c r="F103" s="64"/>
      <c r="G103" s="64"/>
      <c r="H103" s="64"/>
      <c r="I103" s="64"/>
      <c r="J103" s="64"/>
      <c r="K103" s="64"/>
      <c r="L103" s="64"/>
      <c r="M103" s="4">
        <f t="shared" ref="M103:T103" si="35">M104+M105+M106+M107</f>
        <v>3785</v>
      </c>
      <c r="N103" s="4">
        <f t="shared" si="35"/>
        <v>7710</v>
      </c>
      <c r="O103" s="4">
        <f t="shared" si="35"/>
        <v>1700</v>
      </c>
      <c r="P103" s="4">
        <f t="shared" si="35"/>
        <v>2587.3000000000002</v>
      </c>
      <c r="Q103" s="2">
        <f t="shared" si="35"/>
        <v>1639.6200000000001</v>
      </c>
      <c r="R103" s="4">
        <f t="shared" si="35"/>
        <v>200</v>
      </c>
      <c r="S103" s="4">
        <f t="shared" si="35"/>
        <v>412.7</v>
      </c>
      <c r="T103" s="4">
        <f t="shared" si="35"/>
        <v>0</v>
      </c>
      <c r="U103" s="2">
        <f>U104+U105+U106+U107</f>
        <v>0</v>
      </c>
      <c r="V103" s="2">
        <f>V104+V105+V106+V107</f>
        <v>0</v>
      </c>
      <c r="W103" s="2">
        <f>W104+W105+W106+W107</f>
        <v>0</v>
      </c>
      <c r="X103" s="2">
        <f>X104+X105+X106+X107</f>
        <v>0</v>
      </c>
      <c r="Y103" s="4">
        <f>Y104+Y105+Y106+Y107</f>
        <v>18034.620000000003</v>
      </c>
      <c r="Z103" s="20"/>
    </row>
    <row r="104" spans="1:26" ht="31.5">
      <c r="A104" s="62"/>
      <c r="B104" s="25" t="s">
        <v>337</v>
      </c>
      <c r="C104" s="59" t="s">
        <v>157</v>
      </c>
      <c r="D104" s="59" t="s">
        <v>145</v>
      </c>
      <c r="E104" s="64" t="s">
        <v>145</v>
      </c>
      <c r="F104" s="64" t="s">
        <v>145</v>
      </c>
      <c r="G104" s="59" t="s">
        <v>191</v>
      </c>
      <c r="H104" s="31" t="s">
        <v>185</v>
      </c>
      <c r="I104" s="31" t="s">
        <v>60</v>
      </c>
      <c r="J104" s="31" t="s">
        <v>182</v>
      </c>
      <c r="K104" s="64" t="s">
        <v>145</v>
      </c>
      <c r="L104" s="64" t="s">
        <v>145</v>
      </c>
      <c r="M104" s="4">
        <v>1845</v>
      </c>
      <c r="N104" s="4">
        <v>3710</v>
      </c>
      <c r="O104" s="4">
        <v>492.8</v>
      </c>
      <c r="P104" s="4">
        <v>301.58999999999997</v>
      </c>
      <c r="Q104" s="2">
        <v>519.62</v>
      </c>
      <c r="R104" s="4">
        <v>0</v>
      </c>
      <c r="S104" s="4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4">
        <f>M104+N104+O104+P104+Q104+R104+S104</f>
        <v>6869.01</v>
      </c>
      <c r="Z104" s="20"/>
    </row>
    <row r="105" spans="1:26" ht="31.5">
      <c r="A105" s="62"/>
      <c r="B105" s="25" t="s">
        <v>446</v>
      </c>
      <c r="C105" s="59" t="s">
        <v>157</v>
      </c>
      <c r="D105" s="59" t="s">
        <v>145</v>
      </c>
      <c r="E105" s="64" t="s">
        <v>145</v>
      </c>
      <c r="F105" s="64" t="s">
        <v>145</v>
      </c>
      <c r="G105" s="59" t="s">
        <v>165</v>
      </c>
      <c r="H105" s="31" t="s">
        <v>185</v>
      </c>
      <c r="I105" s="31" t="s">
        <v>60</v>
      </c>
      <c r="J105" s="31" t="s">
        <v>186</v>
      </c>
      <c r="K105" s="64" t="s">
        <v>145</v>
      </c>
      <c r="L105" s="64" t="s">
        <v>145</v>
      </c>
      <c r="M105" s="4">
        <v>200</v>
      </c>
      <c r="N105" s="4">
        <v>0</v>
      </c>
      <c r="O105" s="4">
        <v>207.2</v>
      </c>
      <c r="P105" s="4">
        <v>0</v>
      </c>
      <c r="Q105" s="2">
        <v>0</v>
      </c>
      <c r="R105" s="4">
        <v>0</v>
      </c>
      <c r="S105" s="4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4">
        <f>M105+O105</f>
        <v>407.2</v>
      </c>
      <c r="Z105" s="20"/>
    </row>
    <row r="106" spans="1:26" ht="46.5" customHeight="1">
      <c r="A106" s="76"/>
      <c r="B106" s="25" t="s">
        <v>446</v>
      </c>
      <c r="C106" s="59" t="s">
        <v>157</v>
      </c>
      <c r="D106" s="59"/>
      <c r="E106" s="64"/>
      <c r="F106" s="64"/>
      <c r="G106" s="59" t="s">
        <v>155</v>
      </c>
      <c r="H106" s="31" t="s">
        <v>177</v>
      </c>
      <c r="I106" s="31" t="s">
        <v>60</v>
      </c>
      <c r="J106" s="31" t="s">
        <v>192</v>
      </c>
      <c r="K106" s="64" t="s">
        <v>145</v>
      </c>
      <c r="L106" s="64" t="s">
        <v>145</v>
      </c>
      <c r="M106" s="4">
        <v>870</v>
      </c>
      <c r="N106" s="4">
        <v>2800</v>
      </c>
      <c r="O106" s="4">
        <v>700</v>
      </c>
      <c r="P106" s="4">
        <v>2125.71</v>
      </c>
      <c r="Q106" s="2">
        <v>1052.8</v>
      </c>
      <c r="R106" s="4">
        <v>0</v>
      </c>
      <c r="S106" s="4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4">
        <f>M106+N106+O106+P106+Q106+R106+S106</f>
        <v>7548.51</v>
      </c>
      <c r="Z106" s="20"/>
    </row>
    <row r="107" spans="1:26" ht="48" customHeight="1">
      <c r="A107" s="76"/>
      <c r="B107" s="25" t="s">
        <v>445</v>
      </c>
      <c r="C107" s="59" t="s">
        <v>157</v>
      </c>
      <c r="D107" s="59" t="s">
        <v>145</v>
      </c>
      <c r="E107" s="64" t="s">
        <v>145</v>
      </c>
      <c r="F107" s="64" t="s">
        <v>145</v>
      </c>
      <c r="G107" s="59" t="s">
        <v>155</v>
      </c>
      <c r="H107" s="64" t="s">
        <v>145</v>
      </c>
      <c r="I107" s="64" t="s">
        <v>145</v>
      </c>
      <c r="J107" s="64" t="s">
        <v>145</v>
      </c>
      <c r="K107" s="64" t="s">
        <v>145</v>
      </c>
      <c r="L107" s="64" t="s">
        <v>145</v>
      </c>
      <c r="M107" s="4">
        <v>870</v>
      </c>
      <c r="N107" s="4">
        <v>1200</v>
      </c>
      <c r="O107" s="4">
        <v>300</v>
      </c>
      <c r="P107" s="4">
        <v>160</v>
      </c>
      <c r="Q107" s="2">
        <v>67.2</v>
      </c>
      <c r="R107" s="4">
        <v>200</v>
      </c>
      <c r="S107" s="4">
        <v>412.7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4">
        <f>M107+N107+P107+O107+Q107+R107+S107+T107+U107+V107+W107+X107</f>
        <v>3209.8999999999996</v>
      </c>
      <c r="Z107" s="20"/>
    </row>
    <row r="108" spans="1:26" ht="164.25" customHeight="1">
      <c r="A108" s="25" t="s">
        <v>9</v>
      </c>
      <c r="B108" s="25" t="s">
        <v>25</v>
      </c>
      <c r="C108" s="59" t="s">
        <v>150</v>
      </c>
      <c r="D108" s="59" t="s">
        <v>145</v>
      </c>
      <c r="E108" s="59" t="s">
        <v>481</v>
      </c>
      <c r="F108" s="64" t="s">
        <v>145</v>
      </c>
      <c r="G108" s="59" t="s">
        <v>253</v>
      </c>
      <c r="H108" s="64" t="s">
        <v>145</v>
      </c>
      <c r="I108" s="64" t="s">
        <v>145</v>
      </c>
      <c r="J108" s="64" t="s">
        <v>145</v>
      </c>
      <c r="K108" s="64" t="s">
        <v>145</v>
      </c>
      <c r="L108" s="64" t="s">
        <v>145</v>
      </c>
      <c r="M108" s="64" t="s">
        <v>145</v>
      </c>
      <c r="N108" s="7">
        <v>46.4</v>
      </c>
      <c r="O108" s="7">
        <v>49.8</v>
      </c>
      <c r="P108" s="7">
        <v>59.6</v>
      </c>
      <c r="Q108" s="5">
        <v>69.400000000000006</v>
      </c>
      <c r="R108" s="7">
        <v>71.5</v>
      </c>
      <c r="S108" s="7">
        <v>71.7</v>
      </c>
      <c r="T108" s="5">
        <v>71.7</v>
      </c>
      <c r="U108" s="5">
        <v>71.7</v>
      </c>
      <c r="V108" s="5">
        <v>71.7</v>
      </c>
      <c r="W108" s="5">
        <v>71.7</v>
      </c>
      <c r="X108" s="5">
        <v>71.7</v>
      </c>
      <c r="Y108" s="4" t="s">
        <v>145</v>
      </c>
      <c r="Z108" s="20"/>
    </row>
    <row r="109" spans="1:26" ht="64.5" customHeight="1">
      <c r="A109" s="25" t="s">
        <v>10</v>
      </c>
      <c r="B109" s="25" t="s">
        <v>197</v>
      </c>
      <c r="C109" s="59" t="s">
        <v>193</v>
      </c>
      <c r="D109" s="59" t="s">
        <v>145</v>
      </c>
      <c r="E109" s="64" t="s">
        <v>151</v>
      </c>
      <c r="F109" s="64" t="s">
        <v>145</v>
      </c>
      <c r="G109" s="59" t="s">
        <v>253</v>
      </c>
      <c r="H109" s="64" t="s">
        <v>145</v>
      </c>
      <c r="I109" s="64" t="s">
        <v>145</v>
      </c>
      <c r="J109" s="64" t="s">
        <v>145</v>
      </c>
      <c r="K109" s="64" t="s">
        <v>145</v>
      </c>
      <c r="L109" s="64" t="s">
        <v>145</v>
      </c>
      <c r="M109" s="19">
        <v>18</v>
      </c>
      <c r="N109" s="14">
        <v>17</v>
      </c>
      <c r="O109" s="14">
        <v>4</v>
      </c>
      <c r="P109" s="14">
        <v>9</v>
      </c>
      <c r="Q109" s="8">
        <v>10</v>
      </c>
      <c r="R109" s="14">
        <v>2</v>
      </c>
      <c r="S109" s="14">
        <v>2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18" t="s">
        <v>145</v>
      </c>
      <c r="Z109" s="20"/>
    </row>
    <row r="110" spans="1:26" ht="111.75" customHeight="1">
      <c r="A110" s="62" t="s">
        <v>166</v>
      </c>
      <c r="B110" s="33" t="s">
        <v>16</v>
      </c>
      <c r="C110" s="64" t="s">
        <v>145</v>
      </c>
      <c r="D110" s="59" t="s">
        <v>145</v>
      </c>
      <c r="E110" s="64" t="s">
        <v>145</v>
      </c>
      <c r="F110" s="64">
        <v>2016</v>
      </c>
      <c r="G110" s="59" t="s">
        <v>219</v>
      </c>
      <c r="H110" s="64" t="s">
        <v>145</v>
      </c>
      <c r="I110" s="64" t="s">
        <v>145</v>
      </c>
      <c r="J110" s="64" t="s">
        <v>145</v>
      </c>
      <c r="K110" s="64" t="s">
        <v>145</v>
      </c>
      <c r="L110" s="64" t="s">
        <v>145</v>
      </c>
      <c r="M110" s="4">
        <v>0</v>
      </c>
      <c r="N110" s="4">
        <v>0</v>
      </c>
      <c r="O110" s="4">
        <f>O111+O112</f>
        <v>2950</v>
      </c>
      <c r="P110" s="4">
        <v>0</v>
      </c>
      <c r="Q110" s="2">
        <v>0</v>
      </c>
      <c r="R110" s="4">
        <v>0</v>
      </c>
      <c r="S110" s="4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4">
        <f>Y111+Y112</f>
        <v>2950</v>
      </c>
      <c r="Z110" s="20"/>
    </row>
    <row r="111" spans="1:26" ht="32.25" customHeight="1">
      <c r="A111" s="62"/>
      <c r="B111" s="63" t="s">
        <v>146</v>
      </c>
      <c r="C111" s="59" t="s">
        <v>157</v>
      </c>
      <c r="D111" s="59" t="s">
        <v>145</v>
      </c>
      <c r="E111" s="64" t="s">
        <v>145</v>
      </c>
      <c r="F111" s="64" t="s">
        <v>145</v>
      </c>
      <c r="G111" s="59" t="s">
        <v>219</v>
      </c>
      <c r="H111" s="31" t="s">
        <v>230</v>
      </c>
      <c r="I111" s="31" t="s">
        <v>82</v>
      </c>
      <c r="J111" s="31" t="s">
        <v>182</v>
      </c>
      <c r="K111" s="64" t="s">
        <v>145</v>
      </c>
      <c r="L111" s="64" t="s">
        <v>145</v>
      </c>
      <c r="M111" s="4">
        <v>0</v>
      </c>
      <c r="N111" s="4">
        <v>0</v>
      </c>
      <c r="O111" s="4">
        <v>885</v>
      </c>
      <c r="P111" s="4">
        <v>0</v>
      </c>
      <c r="Q111" s="2">
        <v>0</v>
      </c>
      <c r="R111" s="4">
        <v>0</v>
      </c>
      <c r="S111" s="4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4">
        <f>M111+N111+O111+P111+Q111+R111+S111</f>
        <v>885</v>
      </c>
      <c r="Z111" s="20"/>
    </row>
    <row r="112" spans="1:26" ht="37.5" customHeight="1">
      <c r="A112" s="62"/>
      <c r="B112" s="63" t="s">
        <v>148</v>
      </c>
      <c r="C112" s="59"/>
      <c r="D112" s="59"/>
      <c r="E112" s="64"/>
      <c r="F112" s="64"/>
      <c r="G112" s="59"/>
      <c r="H112" s="64"/>
      <c r="I112" s="64"/>
      <c r="J112" s="64"/>
      <c r="K112" s="64"/>
      <c r="L112" s="64"/>
      <c r="M112" s="4">
        <v>0</v>
      </c>
      <c r="N112" s="4">
        <v>0</v>
      </c>
      <c r="O112" s="4">
        <v>2065</v>
      </c>
      <c r="P112" s="4">
        <v>0</v>
      </c>
      <c r="Q112" s="2">
        <v>0</v>
      </c>
      <c r="R112" s="4">
        <v>0</v>
      </c>
      <c r="S112" s="4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4">
        <f>Y113</f>
        <v>2065</v>
      </c>
      <c r="Z112" s="20"/>
    </row>
    <row r="113" spans="1:26" ht="34.5" customHeight="1">
      <c r="A113" s="62"/>
      <c r="B113" s="25" t="s">
        <v>446</v>
      </c>
      <c r="C113" s="59" t="s">
        <v>157</v>
      </c>
      <c r="D113" s="59" t="s">
        <v>145</v>
      </c>
      <c r="E113" s="64" t="s">
        <v>145</v>
      </c>
      <c r="F113" s="64" t="s">
        <v>145</v>
      </c>
      <c r="G113" s="59" t="s">
        <v>219</v>
      </c>
      <c r="H113" s="31" t="s">
        <v>230</v>
      </c>
      <c r="I113" s="31" t="s">
        <v>60</v>
      </c>
      <c r="J113" s="31" t="s">
        <v>182</v>
      </c>
      <c r="K113" s="64" t="s">
        <v>145</v>
      </c>
      <c r="L113" s="64" t="s">
        <v>145</v>
      </c>
      <c r="M113" s="4">
        <v>0</v>
      </c>
      <c r="N113" s="4">
        <v>0</v>
      </c>
      <c r="O113" s="4">
        <v>2065</v>
      </c>
      <c r="P113" s="4">
        <v>0</v>
      </c>
      <c r="Q113" s="2">
        <v>0</v>
      </c>
      <c r="R113" s="4">
        <v>0</v>
      </c>
      <c r="S113" s="4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4">
        <f>SUM(M113:S113)</f>
        <v>2065</v>
      </c>
      <c r="Z113" s="20"/>
    </row>
    <row r="114" spans="1:26" ht="112.5" customHeight="1">
      <c r="A114" s="62" t="s">
        <v>68</v>
      </c>
      <c r="B114" s="33" t="s">
        <v>16</v>
      </c>
      <c r="C114" s="64" t="s">
        <v>145</v>
      </c>
      <c r="D114" s="59" t="s">
        <v>145</v>
      </c>
      <c r="E114" s="64" t="s">
        <v>145</v>
      </c>
      <c r="F114" s="64" t="s">
        <v>303</v>
      </c>
      <c r="G114" s="59" t="s">
        <v>69</v>
      </c>
      <c r="H114" s="64" t="s">
        <v>145</v>
      </c>
      <c r="I114" s="64" t="s">
        <v>145</v>
      </c>
      <c r="J114" s="64" t="s">
        <v>145</v>
      </c>
      <c r="K114" s="64" t="s">
        <v>145</v>
      </c>
      <c r="L114" s="64" t="s">
        <v>145</v>
      </c>
      <c r="M114" s="4">
        <f>M115+M116+M117</f>
        <v>0</v>
      </c>
      <c r="N114" s="4">
        <f t="shared" ref="N114:X114" si="36">N115+N116+N117</f>
        <v>0</v>
      </c>
      <c r="O114" s="4">
        <f t="shared" si="36"/>
        <v>0</v>
      </c>
      <c r="P114" s="4">
        <f t="shared" si="36"/>
        <v>714.29</v>
      </c>
      <c r="Q114" s="4">
        <f t="shared" si="36"/>
        <v>350</v>
      </c>
      <c r="R114" s="4">
        <f t="shared" si="36"/>
        <v>300</v>
      </c>
      <c r="S114" s="4">
        <f t="shared" si="36"/>
        <v>500</v>
      </c>
      <c r="T114" s="4">
        <f t="shared" si="36"/>
        <v>346</v>
      </c>
      <c r="U114" s="4">
        <f t="shared" si="36"/>
        <v>0</v>
      </c>
      <c r="V114" s="4">
        <f t="shared" si="36"/>
        <v>0</v>
      </c>
      <c r="W114" s="4">
        <f t="shared" si="36"/>
        <v>0</v>
      </c>
      <c r="X114" s="4">
        <f t="shared" si="36"/>
        <v>0</v>
      </c>
      <c r="Y114" s="4">
        <f>Y115+Y117+Y117+Y116</f>
        <v>3203.58</v>
      </c>
      <c r="Z114" s="20"/>
    </row>
    <row r="115" spans="1:26" ht="32.25" customHeight="1">
      <c r="A115" s="62"/>
      <c r="B115" s="63" t="s">
        <v>146</v>
      </c>
      <c r="C115" s="59" t="s">
        <v>157</v>
      </c>
      <c r="D115" s="59" t="s">
        <v>145</v>
      </c>
      <c r="E115" s="64" t="s">
        <v>145</v>
      </c>
      <c r="F115" s="64" t="s">
        <v>145</v>
      </c>
      <c r="G115" s="59" t="s">
        <v>69</v>
      </c>
      <c r="H115" s="31" t="s">
        <v>177</v>
      </c>
      <c r="I115" s="31" t="s">
        <v>259</v>
      </c>
      <c r="J115" s="31" t="s">
        <v>179</v>
      </c>
      <c r="K115" s="64" t="s">
        <v>145</v>
      </c>
      <c r="L115" s="64" t="s">
        <v>145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4">
        <v>300</v>
      </c>
      <c r="S115" s="4">
        <v>500</v>
      </c>
      <c r="T115" s="2">
        <v>346</v>
      </c>
      <c r="U115" s="2">
        <v>0</v>
      </c>
      <c r="V115" s="2">
        <v>0</v>
      </c>
      <c r="W115" s="2">
        <v>0</v>
      </c>
      <c r="X115" s="2">
        <v>0</v>
      </c>
      <c r="Y115" s="4">
        <f>SUM(M115:X115)</f>
        <v>1146</v>
      </c>
      <c r="Z115" s="20"/>
    </row>
    <row r="116" spans="1:26" ht="32.25" customHeight="1">
      <c r="A116" s="62"/>
      <c r="B116" s="63" t="s">
        <v>146</v>
      </c>
      <c r="C116" s="59" t="s">
        <v>157</v>
      </c>
      <c r="D116" s="59" t="s">
        <v>145</v>
      </c>
      <c r="E116" s="64" t="s">
        <v>145</v>
      </c>
      <c r="F116" s="64" t="s">
        <v>145</v>
      </c>
      <c r="G116" s="59" t="s">
        <v>69</v>
      </c>
      <c r="H116" s="31" t="s">
        <v>177</v>
      </c>
      <c r="I116" s="31" t="s">
        <v>82</v>
      </c>
      <c r="J116" s="31" t="s">
        <v>179</v>
      </c>
      <c r="K116" s="64" t="s">
        <v>145</v>
      </c>
      <c r="L116" s="64" t="s">
        <v>145</v>
      </c>
      <c r="M116" s="4">
        <v>0</v>
      </c>
      <c r="N116" s="4">
        <v>0</v>
      </c>
      <c r="O116" s="4">
        <v>0</v>
      </c>
      <c r="P116" s="4">
        <v>50</v>
      </c>
      <c r="Q116" s="2">
        <v>21</v>
      </c>
      <c r="R116" s="4">
        <v>0</v>
      </c>
      <c r="S116" s="4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4">
        <f>SUM(M116:X116)</f>
        <v>71</v>
      </c>
      <c r="Z116" s="20"/>
    </row>
    <row r="117" spans="1:26" ht="37.5" customHeight="1">
      <c r="A117" s="62"/>
      <c r="B117" s="63" t="s">
        <v>148</v>
      </c>
      <c r="C117" s="59"/>
      <c r="D117" s="59"/>
      <c r="E117" s="64"/>
      <c r="F117" s="64"/>
      <c r="G117" s="59"/>
      <c r="H117" s="64"/>
      <c r="I117" s="64"/>
      <c r="J117" s="64"/>
      <c r="K117" s="64"/>
      <c r="L117" s="64"/>
      <c r="M117" s="4">
        <v>0</v>
      </c>
      <c r="N117" s="4">
        <v>0</v>
      </c>
      <c r="O117" s="4">
        <v>0</v>
      </c>
      <c r="P117" s="4">
        <v>664.29</v>
      </c>
      <c r="Q117" s="2">
        <v>329</v>
      </c>
      <c r="R117" s="4">
        <v>0</v>
      </c>
      <c r="S117" s="4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4">
        <f>SUM(M117:X117)</f>
        <v>993.29</v>
      </c>
      <c r="Z117" s="20"/>
    </row>
    <row r="118" spans="1:26" ht="39" customHeight="1">
      <c r="A118" s="62"/>
      <c r="B118" s="25" t="s">
        <v>149</v>
      </c>
      <c r="C118" s="59" t="s">
        <v>157</v>
      </c>
      <c r="D118" s="59" t="s">
        <v>145</v>
      </c>
      <c r="E118" s="64" t="s">
        <v>145</v>
      </c>
      <c r="F118" s="64" t="s">
        <v>145</v>
      </c>
      <c r="G118" s="59" t="s">
        <v>69</v>
      </c>
      <c r="H118" s="31" t="s">
        <v>177</v>
      </c>
      <c r="I118" s="31" t="s">
        <v>60</v>
      </c>
      <c r="J118" s="31" t="s">
        <v>179</v>
      </c>
      <c r="K118" s="64" t="s">
        <v>145</v>
      </c>
      <c r="L118" s="64" t="s">
        <v>145</v>
      </c>
      <c r="M118" s="4">
        <v>0</v>
      </c>
      <c r="N118" s="4">
        <v>0</v>
      </c>
      <c r="O118" s="4">
        <v>0</v>
      </c>
      <c r="P118" s="4">
        <v>664.29</v>
      </c>
      <c r="Q118" s="2">
        <v>329</v>
      </c>
      <c r="R118" s="4">
        <v>0</v>
      </c>
      <c r="S118" s="4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4">
        <f>SUM(M118:S118)</f>
        <v>993.29</v>
      </c>
      <c r="Z118" s="20"/>
    </row>
    <row r="119" spans="1:26" ht="129" customHeight="1">
      <c r="A119" s="25" t="s">
        <v>11</v>
      </c>
      <c r="B119" s="25" t="s">
        <v>27</v>
      </c>
      <c r="C119" s="59" t="s">
        <v>150</v>
      </c>
      <c r="D119" s="59" t="s">
        <v>145</v>
      </c>
      <c r="E119" s="59" t="s">
        <v>482</v>
      </c>
      <c r="F119" s="64" t="s">
        <v>145</v>
      </c>
      <c r="G119" s="59" t="s">
        <v>73</v>
      </c>
      <c r="H119" s="64" t="s">
        <v>145</v>
      </c>
      <c r="I119" s="64" t="s">
        <v>145</v>
      </c>
      <c r="J119" s="64" t="s">
        <v>145</v>
      </c>
      <c r="K119" s="64" t="s">
        <v>145</v>
      </c>
      <c r="L119" s="64" t="s">
        <v>145</v>
      </c>
      <c r="M119" s="64" t="s">
        <v>145</v>
      </c>
      <c r="N119" s="64" t="s">
        <v>145</v>
      </c>
      <c r="O119" s="7">
        <v>37.4</v>
      </c>
      <c r="P119" s="7">
        <v>47.2</v>
      </c>
      <c r="Q119" s="5">
        <v>57</v>
      </c>
      <c r="R119" s="7">
        <v>59.1</v>
      </c>
      <c r="S119" s="7">
        <v>64.5</v>
      </c>
      <c r="T119" s="5">
        <v>67.7</v>
      </c>
      <c r="U119" s="5">
        <v>67.7</v>
      </c>
      <c r="V119" s="5">
        <v>67.7</v>
      </c>
      <c r="W119" s="5">
        <v>67.7</v>
      </c>
      <c r="X119" s="5">
        <v>67.7</v>
      </c>
      <c r="Y119" s="4" t="s">
        <v>145</v>
      </c>
      <c r="Z119" s="20"/>
    </row>
    <row r="120" spans="1:26" ht="64.5" customHeight="1">
      <c r="A120" s="25" t="s">
        <v>38</v>
      </c>
      <c r="B120" s="25" t="s">
        <v>220</v>
      </c>
      <c r="C120" s="59" t="s">
        <v>193</v>
      </c>
      <c r="D120" s="59" t="s">
        <v>145</v>
      </c>
      <c r="E120" s="64" t="s">
        <v>151</v>
      </c>
      <c r="F120" s="64" t="s">
        <v>145</v>
      </c>
      <c r="G120" s="59" t="s">
        <v>78</v>
      </c>
      <c r="H120" s="64" t="s">
        <v>145</v>
      </c>
      <c r="I120" s="64" t="s">
        <v>145</v>
      </c>
      <c r="J120" s="64" t="s">
        <v>145</v>
      </c>
      <c r="K120" s="64" t="s">
        <v>145</v>
      </c>
      <c r="L120" s="64" t="s">
        <v>145</v>
      </c>
      <c r="M120" s="19">
        <v>0</v>
      </c>
      <c r="N120" s="14">
        <v>0</v>
      </c>
      <c r="O120" s="14">
        <v>9</v>
      </c>
      <c r="P120" s="14">
        <v>3</v>
      </c>
      <c r="Q120" s="8">
        <v>1</v>
      </c>
      <c r="R120" s="14">
        <v>1</v>
      </c>
      <c r="S120" s="14">
        <v>2</v>
      </c>
      <c r="T120" s="8">
        <v>1</v>
      </c>
      <c r="U120" s="8">
        <v>0</v>
      </c>
      <c r="V120" s="8">
        <v>0</v>
      </c>
      <c r="W120" s="8">
        <v>0</v>
      </c>
      <c r="X120" s="8">
        <v>0</v>
      </c>
      <c r="Y120" s="21" t="s">
        <v>145</v>
      </c>
      <c r="Z120" s="20"/>
    </row>
    <row r="121" spans="1:26" ht="118.5" customHeight="1">
      <c r="A121" s="62" t="s">
        <v>265</v>
      </c>
      <c r="B121" s="33" t="s">
        <v>54</v>
      </c>
      <c r="C121" s="64" t="s">
        <v>145</v>
      </c>
      <c r="D121" s="59" t="s">
        <v>145</v>
      </c>
      <c r="E121" s="64" t="s">
        <v>145</v>
      </c>
      <c r="F121" s="64" t="s">
        <v>304</v>
      </c>
      <c r="G121" s="59" t="s">
        <v>329</v>
      </c>
      <c r="H121" s="64" t="s">
        <v>145</v>
      </c>
      <c r="I121" s="64" t="s">
        <v>145</v>
      </c>
      <c r="J121" s="64" t="s">
        <v>145</v>
      </c>
      <c r="K121" s="64" t="s">
        <v>145</v>
      </c>
      <c r="L121" s="64" t="s">
        <v>145</v>
      </c>
      <c r="M121" s="4">
        <f>M122+M124</f>
        <v>15500</v>
      </c>
      <c r="N121" s="4">
        <f>N122+N124</f>
        <v>9000</v>
      </c>
      <c r="O121" s="4">
        <f>O126+O127</f>
        <v>65.2</v>
      </c>
      <c r="P121" s="4">
        <f>P126+P127</f>
        <v>4000</v>
      </c>
      <c r="Q121" s="2">
        <f>Q126+Q127</f>
        <v>2000</v>
      </c>
      <c r="R121" s="4">
        <f>R122+R123+R124</f>
        <v>2800</v>
      </c>
      <c r="S121" s="4">
        <f t="shared" ref="S121:X121" si="37">S122+S123+S124</f>
        <v>0</v>
      </c>
      <c r="T121" s="4">
        <f t="shared" si="37"/>
        <v>0</v>
      </c>
      <c r="U121" s="4">
        <f t="shared" si="37"/>
        <v>0</v>
      </c>
      <c r="V121" s="4">
        <f t="shared" si="37"/>
        <v>0</v>
      </c>
      <c r="W121" s="4">
        <f t="shared" si="37"/>
        <v>0</v>
      </c>
      <c r="X121" s="4">
        <f t="shared" si="37"/>
        <v>0</v>
      </c>
      <c r="Y121" s="4">
        <f>Y122+Y124+Y123</f>
        <v>33365.199999999997</v>
      </c>
      <c r="Z121" s="20"/>
    </row>
    <row r="122" spans="1:26" ht="47.25">
      <c r="A122" s="25"/>
      <c r="B122" s="63" t="s">
        <v>146</v>
      </c>
      <c r="C122" s="59" t="s">
        <v>157</v>
      </c>
      <c r="D122" s="59" t="s">
        <v>145</v>
      </c>
      <c r="E122" s="64" t="s">
        <v>145</v>
      </c>
      <c r="F122" s="64" t="s">
        <v>145</v>
      </c>
      <c r="G122" s="59" t="s">
        <v>321</v>
      </c>
      <c r="H122" s="31" t="s">
        <v>184</v>
      </c>
      <c r="I122" s="31" t="s">
        <v>180</v>
      </c>
      <c r="J122" s="31" t="s">
        <v>192</v>
      </c>
      <c r="K122" s="64" t="s">
        <v>145</v>
      </c>
      <c r="L122" s="64" t="s">
        <v>145</v>
      </c>
      <c r="M122" s="4">
        <v>3500</v>
      </c>
      <c r="N122" s="4">
        <v>0</v>
      </c>
      <c r="O122" s="4">
        <v>0</v>
      </c>
      <c r="P122" s="4">
        <v>0</v>
      </c>
      <c r="Q122" s="2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f>SUM(M122:X122)</f>
        <v>3500</v>
      </c>
      <c r="Z122" s="20"/>
    </row>
    <row r="123" spans="1:26" ht="36.75" customHeight="1">
      <c r="A123" s="25"/>
      <c r="B123" s="63" t="s">
        <v>146</v>
      </c>
      <c r="C123" s="59" t="s">
        <v>157</v>
      </c>
      <c r="D123" s="59" t="s">
        <v>145</v>
      </c>
      <c r="E123" s="64" t="s">
        <v>145</v>
      </c>
      <c r="F123" s="64" t="s">
        <v>145</v>
      </c>
      <c r="G123" s="59" t="s">
        <v>69</v>
      </c>
      <c r="H123" s="31" t="s">
        <v>177</v>
      </c>
      <c r="I123" s="31" t="s">
        <v>319</v>
      </c>
      <c r="J123" s="31" t="s">
        <v>192</v>
      </c>
      <c r="K123" s="64" t="s">
        <v>145</v>
      </c>
      <c r="L123" s="64" t="s">
        <v>145</v>
      </c>
      <c r="M123" s="4">
        <v>0</v>
      </c>
      <c r="N123" s="4">
        <v>0</v>
      </c>
      <c r="O123" s="4">
        <v>0</v>
      </c>
      <c r="P123" s="4">
        <v>0</v>
      </c>
      <c r="Q123" s="2">
        <v>0</v>
      </c>
      <c r="R123" s="4">
        <v>1400</v>
      </c>
      <c r="S123" s="4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4">
        <f>SUM(S123:X123)+R123</f>
        <v>1400</v>
      </c>
      <c r="Z123" s="20"/>
    </row>
    <row r="124" spans="1:26" ht="39.75" customHeight="1">
      <c r="A124" s="25"/>
      <c r="B124" s="63" t="s">
        <v>148</v>
      </c>
      <c r="C124" s="59"/>
      <c r="D124" s="59"/>
      <c r="E124" s="64"/>
      <c r="F124" s="64"/>
      <c r="G124" s="59"/>
      <c r="H124" s="64"/>
      <c r="I124" s="64"/>
      <c r="J124" s="64"/>
      <c r="K124" s="64"/>
      <c r="L124" s="64"/>
      <c r="M124" s="4">
        <f t="shared" ref="M124:Y124" si="38">M125+M126+M127</f>
        <v>12000</v>
      </c>
      <c r="N124" s="4">
        <f t="shared" si="38"/>
        <v>9000</v>
      </c>
      <c r="O124" s="4">
        <f t="shared" si="38"/>
        <v>65.2</v>
      </c>
      <c r="P124" s="4">
        <f t="shared" si="38"/>
        <v>4000</v>
      </c>
      <c r="Q124" s="2">
        <f t="shared" si="38"/>
        <v>2000</v>
      </c>
      <c r="R124" s="4">
        <f>R125+R126+R127</f>
        <v>1400</v>
      </c>
      <c r="S124" s="4">
        <f t="shared" si="38"/>
        <v>0</v>
      </c>
      <c r="T124" s="2">
        <f>T125+T126+T127</f>
        <v>0</v>
      </c>
      <c r="U124" s="2">
        <f>U125+U126+U127</f>
        <v>0</v>
      </c>
      <c r="V124" s="2">
        <f>V125+V126+V127</f>
        <v>0</v>
      </c>
      <c r="W124" s="2">
        <f>W125+W126+W127</f>
        <v>0</v>
      </c>
      <c r="X124" s="2">
        <f>X125+X126+X127</f>
        <v>0</v>
      </c>
      <c r="Y124" s="4">
        <f t="shared" si="38"/>
        <v>28465.200000000001</v>
      </c>
      <c r="Z124" s="20"/>
    </row>
    <row r="125" spans="1:26" ht="31.5">
      <c r="A125" s="25"/>
      <c r="B125" s="25" t="s">
        <v>446</v>
      </c>
      <c r="C125" s="59" t="s">
        <v>157</v>
      </c>
      <c r="D125" s="59" t="s">
        <v>145</v>
      </c>
      <c r="E125" s="64" t="s">
        <v>145</v>
      </c>
      <c r="F125" s="64" t="s">
        <v>145</v>
      </c>
      <c r="G125" s="59" t="s">
        <v>322</v>
      </c>
      <c r="H125" s="31" t="s">
        <v>184</v>
      </c>
      <c r="I125" s="31" t="s">
        <v>229</v>
      </c>
      <c r="J125" s="31" t="s">
        <v>192</v>
      </c>
      <c r="K125" s="64" t="s">
        <v>145</v>
      </c>
      <c r="L125" s="64" t="s">
        <v>145</v>
      </c>
      <c r="M125" s="4">
        <v>3500</v>
      </c>
      <c r="N125" s="4">
        <v>0</v>
      </c>
      <c r="O125" s="4">
        <v>0</v>
      </c>
      <c r="P125" s="4">
        <v>0</v>
      </c>
      <c r="Q125" s="2">
        <v>0</v>
      </c>
      <c r="R125" s="4">
        <v>0</v>
      </c>
      <c r="S125" s="4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4">
        <f>SUM(M125:S125)</f>
        <v>3500</v>
      </c>
      <c r="Z125" s="20"/>
    </row>
    <row r="126" spans="1:26" ht="47.25">
      <c r="A126" s="25"/>
      <c r="B126" s="25" t="s">
        <v>446</v>
      </c>
      <c r="C126" s="59" t="s">
        <v>157</v>
      </c>
      <c r="D126" s="59" t="s">
        <v>145</v>
      </c>
      <c r="E126" s="64" t="s">
        <v>145</v>
      </c>
      <c r="F126" s="64" t="s">
        <v>145</v>
      </c>
      <c r="G126" s="59" t="s">
        <v>155</v>
      </c>
      <c r="H126" s="31" t="s">
        <v>177</v>
      </c>
      <c r="I126" s="31" t="s">
        <v>60</v>
      </c>
      <c r="J126" s="31" t="s">
        <v>192</v>
      </c>
      <c r="K126" s="64" t="s">
        <v>145</v>
      </c>
      <c r="L126" s="64" t="s">
        <v>145</v>
      </c>
      <c r="M126" s="4">
        <v>4250</v>
      </c>
      <c r="N126" s="4">
        <v>6300</v>
      </c>
      <c r="O126" s="4">
        <v>45.64</v>
      </c>
      <c r="P126" s="4">
        <v>3720</v>
      </c>
      <c r="Q126" s="2">
        <v>1880</v>
      </c>
      <c r="R126" s="4">
        <v>0</v>
      </c>
      <c r="S126" s="4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4">
        <f>SUM(M126:S126)</f>
        <v>16195.64</v>
      </c>
      <c r="Z126" s="20"/>
    </row>
    <row r="127" spans="1:26" ht="47.25">
      <c r="A127" s="25"/>
      <c r="B127" s="25" t="s">
        <v>336</v>
      </c>
      <c r="C127" s="59" t="s">
        <v>157</v>
      </c>
      <c r="D127" s="59" t="s">
        <v>145</v>
      </c>
      <c r="E127" s="64" t="s">
        <v>145</v>
      </c>
      <c r="F127" s="64" t="s">
        <v>145</v>
      </c>
      <c r="G127" s="59" t="s">
        <v>155</v>
      </c>
      <c r="H127" s="64" t="s">
        <v>145</v>
      </c>
      <c r="I127" s="64" t="s">
        <v>145</v>
      </c>
      <c r="J127" s="64" t="s">
        <v>145</v>
      </c>
      <c r="K127" s="64" t="s">
        <v>145</v>
      </c>
      <c r="L127" s="64" t="s">
        <v>145</v>
      </c>
      <c r="M127" s="4">
        <v>4250</v>
      </c>
      <c r="N127" s="4">
        <v>2700</v>
      </c>
      <c r="O127" s="4">
        <v>19.559999999999999</v>
      </c>
      <c r="P127" s="4">
        <v>280</v>
      </c>
      <c r="Q127" s="2">
        <v>120</v>
      </c>
      <c r="R127" s="4">
        <v>1400</v>
      </c>
      <c r="S127" s="4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4">
        <f>SUM(M127:S127)+T127+U127+V127+W127+X127</f>
        <v>8769.5600000000013</v>
      </c>
      <c r="Z127" s="20"/>
    </row>
    <row r="128" spans="1:26" ht="249.75" customHeight="1">
      <c r="A128" s="25" t="s">
        <v>266</v>
      </c>
      <c r="B128" s="25" t="s">
        <v>269</v>
      </c>
      <c r="C128" s="59" t="s">
        <v>150</v>
      </c>
      <c r="D128" s="59" t="s">
        <v>145</v>
      </c>
      <c r="E128" s="59" t="s">
        <v>483</v>
      </c>
      <c r="F128" s="64" t="s">
        <v>145</v>
      </c>
      <c r="G128" s="59" t="s">
        <v>323</v>
      </c>
      <c r="H128" s="64" t="s">
        <v>145</v>
      </c>
      <c r="I128" s="64" t="s">
        <v>145</v>
      </c>
      <c r="J128" s="64" t="s">
        <v>145</v>
      </c>
      <c r="K128" s="64" t="s">
        <v>145</v>
      </c>
      <c r="L128" s="64" t="s">
        <v>145</v>
      </c>
      <c r="M128" s="7">
        <v>4.0999999999999996</v>
      </c>
      <c r="N128" s="7">
        <v>5.5</v>
      </c>
      <c r="O128" s="7">
        <v>6.9</v>
      </c>
      <c r="P128" s="7">
        <v>11.1</v>
      </c>
      <c r="Q128" s="5">
        <v>12.6</v>
      </c>
      <c r="R128" s="7">
        <v>14.2</v>
      </c>
      <c r="S128" s="7">
        <v>14.2</v>
      </c>
      <c r="T128" s="5">
        <v>14.2</v>
      </c>
      <c r="U128" s="5">
        <v>14.2</v>
      </c>
      <c r="V128" s="5">
        <v>14.2</v>
      </c>
      <c r="W128" s="5">
        <v>14.2</v>
      </c>
      <c r="X128" s="5">
        <v>14.2</v>
      </c>
      <c r="Y128" s="64" t="s">
        <v>145</v>
      </c>
      <c r="Z128" s="20"/>
    </row>
    <row r="129" spans="1:26" ht="252" customHeight="1">
      <c r="A129" s="25" t="s">
        <v>271</v>
      </c>
      <c r="B129" s="25" t="s">
        <v>270</v>
      </c>
      <c r="C129" s="59" t="s">
        <v>150</v>
      </c>
      <c r="D129" s="59" t="s">
        <v>145</v>
      </c>
      <c r="E129" s="59" t="s">
        <v>484</v>
      </c>
      <c r="F129" s="64" t="s">
        <v>145</v>
      </c>
      <c r="G129" s="59" t="s">
        <v>323</v>
      </c>
      <c r="H129" s="64" t="s">
        <v>145</v>
      </c>
      <c r="I129" s="64" t="s">
        <v>145</v>
      </c>
      <c r="J129" s="64" t="s">
        <v>145</v>
      </c>
      <c r="K129" s="64" t="s">
        <v>145</v>
      </c>
      <c r="L129" s="64" t="s">
        <v>145</v>
      </c>
      <c r="M129" s="7">
        <v>10</v>
      </c>
      <c r="N129" s="7">
        <v>11.7</v>
      </c>
      <c r="O129" s="7">
        <v>14.1</v>
      </c>
      <c r="P129" s="7">
        <v>15.2</v>
      </c>
      <c r="Q129" s="5">
        <v>15.2</v>
      </c>
      <c r="R129" s="7">
        <v>15.2</v>
      </c>
      <c r="S129" s="7">
        <v>15.2</v>
      </c>
      <c r="T129" s="5">
        <v>15.2</v>
      </c>
      <c r="U129" s="5">
        <v>15.2</v>
      </c>
      <c r="V129" s="5">
        <v>15.2</v>
      </c>
      <c r="W129" s="5">
        <v>15.2</v>
      </c>
      <c r="X129" s="5">
        <v>15.2</v>
      </c>
      <c r="Y129" s="64" t="s">
        <v>145</v>
      </c>
      <c r="Z129" s="20"/>
    </row>
    <row r="130" spans="1:26" ht="128.25" customHeight="1">
      <c r="A130" s="62" t="s">
        <v>267</v>
      </c>
      <c r="B130" s="33" t="s">
        <v>167</v>
      </c>
      <c r="C130" s="64" t="s">
        <v>145</v>
      </c>
      <c r="D130" s="59" t="s">
        <v>145</v>
      </c>
      <c r="E130" s="64" t="s">
        <v>145</v>
      </c>
      <c r="F130" s="64" t="s">
        <v>281</v>
      </c>
      <c r="G130" s="59" t="s">
        <v>323</v>
      </c>
      <c r="H130" s="64" t="s">
        <v>145</v>
      </c>
      <c r="I130" s="64" t="s">
        <v>145</v>
      </c>
      <c r="J130" s="64" t="s">
        <v>145</v>
      </c>
      <c r="K130" s="64" t="s">
        <v>145</v>
      </c>
      <c r="L130" s="64" t="s">
        <v>145</v>
      </c>
      <c r="M130" s="4">
        <f>M131+M133</f>
        <v>8000</v>
      </c>
      <c r="N130" s="4">
        <f>N131+N133</f>
        <v>9481.67</v>
      </c>
      <c r="O130" s="4">
        <f>O131+O133</f>
        <v>3084.8</v>
      </c>
      <c r="P130" s="4">
        <f>P131+P133</f>
        <v>3300</v>
      </c>
      <c r="Q130" s="2">
        <f>Q131+Q133</f>
        <v>900</v>
      </c>
      <c r="R130" s="4">
        <f>R131+R133+R132</f>
        <v>0</v>
      </c>
      <c r="S130" s="4">
        <f t="shared" ref="S130:X130" si="39">S131+S133+S132</f>
        <v>800</v>
      </c>
      <c r="T130" s="4">
        <f t="shared" si="39"/>
        <v>0</v>
      </c>
      <c r="U130" s="4">
        <f t="shared" si="39"/>
        <v>0</v>
      </c>
      <c r="V130" s="4">
        <f t="shared" si="39"/>
        <v>0</v>
      </c>
      <c r="W130" s="4">
        <f t="shared" si="39"/>
        <v>0</v>
      </c>
      <c r="X130" s="4">
        <f t="shared" si="39"/>
        <v>0</v>
      </c>
      <c r="Y130" s="4">
        <f>Y131+Y133+Y132</f>
        <v>25566.47</v>
      </c>
      <c r="Z130" s="20"/>
    </row>
    <row r="131" spans="1:26" ht="50.25" customHeight="1">
      <c r="A131" s="76"/>
      <c r="B131" s="63" t="s">
        <v>146</v>
      </c>
      <c r="C131" s="59" t="s">
        <v>157</v>
      </c>
      <c r="D131" s="59" t="s">
        <v>145</v>
      </c>
      <c r="E131" s="64" t="s">
        <v>145</v>
      </c>
      <c r="F131" s="64" t="s">
        <v>145</v>
      </c>
      <c r="G131" s="59" t="s">
        <v>320</v>
      </c>
      <c r="H131" s="31" t="s">
        <v>184</v>
      </c>
      <c r="I131" s="31" t="s">
        <v>180</v>
      </c>
      <c r="J131" s="31" t="s">
        <v>192</v>
      </c>
      <c r="K131" s="64" t="s">
        <v>145</v>
      </c>
      <c r="L131" s="64" t="s">
        <v>145</v>
      </c>
      <c r="M131" s="4">
        <v>2000</v>
      </c>
      <c r="N131" s="4">
        <v>0</v>
      </c>
      <c r="O131" s="4">
        <v>0</v>
      </c>
      <c r="P131" s="4">
        <v>0</v>
      </c>
      <c r="Q131" s="2">
        <v>0</v>
      </c>
      <c r="R131" s="4">
        <v>0</v>
      </c>
      <c r="S131" s="4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4">
        <f>SUM(M131:S131)+T131+U131+V131+W131+X131</f>
        <v>2000</v>
      </c>
      <c r="Z131" s="20"/>
    </row>
    <row r="132" spans="1:26" ht="31.5">
      <c r="A132" s="76"/>
      <c r="B132" s="63" t="s">
        <v>146</v>
      </c>
      <c r="C132" s="59" t="s">
        <v>157</v>
      </c>
      <c r="D132" s="59" t="s">
        <v>145</v>
      </c>
      <c r="E132" s="64" t="s">
        <v>145</v>
      </c>
      <c r="F132" s="64" t="s">
        <v>145</v>
      </c>
      <c r="G132" s="59" t="s">
        <v>71</v>
      </c>
      <c r="H132" s="31" t="s">
        <v>177</v>
      </c>
      <c r="I132" s="31" t="s">
        <v>259</v>
      </c>
      <c r="J132" s="31" t="s">
        <v>192</v>
      </c>
      <c r="K132" s="64" t="s">
        <v>145</v>
      </c>
      <c r="L132" s="64" t="s">
        <v>145</v>
      </c>
      <c r="M132" s="4">
        <v>0</v>
      </c>
      <c r="N132" s="4">
        <v>0</v>
      </c>
      <c r="O132" s="4">
        <v>0</v>
      </c>
      <c r="P132" s="4">
        <v>0</v>
      </c>
      <c r="Q132" s="2">
        <v>0</v>
      </c>
      <c r="R132" s="4">
        <v>0</v>
      </c>
      <c r="S132" s="4">
        <v>400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4">
        <f>S132+T132+U132+V132+W132+X132+R132</f>
        <v>400</v>
      </c>
      <c r="Z132" s="20"/>
    </row>
    <row r="133" spans="1:26" ht="31.5">
      <c r="A133" s="76"/>
      <c r="B133" s="63" t="s">
        <v>148</v>
      </c>
      <c r="C133" s="59"/>
      <c r="D133" s="59"/>
      <c r="E133" s="64"/>
      <c r="F133" s="64"/>
      <c r="G133" s="59"/>
      <c r="H133" s="64"/>
      <c r="I133" s="64"/>
      <c r="J133" s="64"/>
      <c r="K133" s="64"/>
      <c r="L133" s="64"/>
      <c r="M133" s="4">
        <f t="shared" ref="M133:Y133" si="40">M134+M135+M136</f>
        <v>6000</v>
      </c>
      <c r="N133" s="4">
        <f t="shared" si="40"/>
        <v>9481.67</v>
      </c>
      <c r="O133" s="4">
        <f t="shared" si="40"/>
        <v>3084.8</v>
      </c>
      <c r="P133" s="4">
        <f t="shared" si="40"/>
        <v>3300</v>
      </c>
      <c r="Q133" s="2">
        <f t="shared" si="40"/>
        <v>900</v>
      </c>
      <c r="R133" s="4">
        <f t="shared" si="40"/>
        <v>0</v>
      </c>
      <c r="S133" s="4">
        <f t="shared" si="40"/>
        <v>400</v>
      </c>
      <c r="T133" s="2">
        <f>T134+T135+T136</f>
        <v>0</v>
      </c>
      <c r="U133" s="2">
        <f>U134+U135+U136</f>
        <v>0</v>
      </c>
      <c r="V133" s="2">
        <f>V134+V135+V136</f>
        <v>0</v>
      </c>
      <c r="W133" s="2">
        <v>0</v>
      </c>
      <c r="X133" s="2">
        <v>0</v>
      </c>
      <c r="Y133" s="4">
        <f t="shared" si="40"/>
        <v>23166.47</v>
      </c>
      <c r="Z133" s="20"/>
    </row>
    <row r="134" spans="1:26" ht="48.75" customHeight="1">
      <c r="A134" s="76"/>
      <c r="B134" s="25" t="s">
        <v>149</v>
      </c>
      <c r="C134" s="59" t="s">
        <v>157</v>
      </c>
      <c r="D134" s="59" t="s">
        <v>145</v>
      </c>
      <c r="E134" s="64" t="s">
        <v>145</v>
      </c>
      <c r="F134" s="64" t="s">
        <v>145</v>
      </c>
      <c r="G134" s="59" t="s">
        <v>322</v>
      </c>
      <c r="H134" s="31" t="s">
        <v>184</v>
      </c>
      <c r="I134" s="31" t="s">
        <v>178</v>
      </c>
      <c r="J134" s="31" t="s">
        <v>192</v>
      </c>
      <c r="K134" s="64" t="s">
        <v>145</v>
      </c>
      <c r="L134" s="64" t="s">
        <v>145</v>
      </c>
      <c r="M134" s="4">
        <v>2000</v>
      </c>
      <c r="N134" s="4">
        <v>0</v>
      </c>
      <c r="O134" s="4">
        <v>0</v>
      </c>
      <c r="P134" s="4">
        <v>0</v>
      </c>
      <c r="Q134" s="2">
        <v>0</v>
      </c>
      <c r="R134" s="4">
        <v>0</v>
      </c>
      <c r="S134" s="4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4">
        <f>SUM(M134:S134)</f>
        <v>2000</v>
      </c>
      <c r="Z134" s="20"/>
    </row>
    <row r="135" spans="1:26" ht="52.5" customHeight="1">
      <c r="A135" s="76"/>
      <c r="B135" s="25" t="s">
        <v>149</v>
      </c>
      <c r="C135" s="59" t="s">
        <v>157</v>
      </c>
      <c r="D135" s="59" t="s">
        <v>145</v>
      </c>
      <c r="E135" s="64" t="s">
        <v>145</v>
      </c>
      <c r="F135" s="64" t="s">
        <v>145</v>
      </c>
      <c r="G135" s="59" t="s">
        <v>155</v>
      </c>
      <c r="H135" s="31" t="s">
        <v>177</v>
      </c>
      <c r="I135" s="31" t="s">
        <v>60</v>
      </c>
      <c r="J135" s="31" t="s">
        <v>192</v>
      </c>
      <c r="K135" s="64" t="s">
        <v>145</v>
      </c>
      <c r="L135" s="64" t="s">
        <v>145</v>
      </c>
      <c r="M135" s="4">
        <v>2000</v>
      </c>
      <c r="N135" s="4">
        <v>6637.17</v>
      </c>
      <c r="O135" s="4">
        <v>2159.36</v>
      </c>
      <c r="P135" s="4">
        <v>3069</v>
      </c>
      <c r="Q135" s="2">
        <v>846</v>
      </c>
      <c r="R135" s="4">
        <v>0</v>
      </c>
      <c r="S135" s="4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4">
        <f>SUM(M135:S135)</f>
        <v>14711.53</v>
      </c>
      <c r="Z135" s="20"/>
    </row>
    <row r="136" spans="1:26" ht="49.5" customHeight="1">
      <c r="A136" s="76"/>
      <c r="B136" s="25" t="s">
        <v>156</v>
      </c>
      <c r="C136" s="59" t="s">
        <v>157</v>
      </c>
      <c r="D136" s="59" t="s">
        <v>145</v>
      </c>
      <c r="E136" s="64" t="s">
        <v>145</v>
      </c>
      <c r="F136" s="64" t="s">
        <v>145</v>
      </c>
      <c r="G136" s="59" t="s">
        <v>155</v>
      </c>
      <c r="H136" s="31" t="s">
        <v>145</v>
      </c>
      <c r="I136" s="31" t="s">
        <v>145</v>
      </c>
      <c r="J136" s="31" t="s">
        <v>145</v>
      </c>
      <c r="K136" s="64" t="s">
        <v>145</v>
      </c>
      <c r="L136" s="64" t="s">
        <v>145</v>
      </c>
      <c r="M136" s="4">
        <v>2000</v>
      </c>
      <c r="N136" s="4">
        <v>2844.5</v>
      </c>
      <c r="O136" s="4">
        <v>925.44</v>
      </c>
      <c r="P136" s="4">
        <v>231</v>
      </c>
      <c r="Q136" s="2">
        <v>54</v>
      </c>
      <c r="R136" s="4">
        <v>0</v>
      </c>
      <c r="S136" s="4">
        <v>400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4">
        <f>SUM(M136:S136)+T136+U136+V136+W136+X136</f>
        <v>6454.9400000000005</v>
      </c>
      <c r="Z136" s="20"/>
    </row>
    <row r="137" spans="1:26" ht="76.5" customHeight="1">
      <c r="A137" s="62" t="s">
        <v>268</v>
      </c>
      <c r="B137" s="33" t="s">
        <v>55</v>
      </c>
      <c r="C137" s="64" t="s">
        <v>145</v>
      </c>
      <c r="D137" s="59" t="s">
        <v>145</v>
      </c>
      <c r="E137" s="64" t="s">
        <v>145</v>
      </c>
      <c r="F137" s="64" t="s">
        <v>304</v>
      </c>
      <c r="G137" s="59" t="s">
        <v>71</v>
      </c>
      <c r="H137" s="31" t="s">
        <v>145</v>
      </c>
      <c r="I137" s="31" t="s">
        <v>145</v>
      </c>
      <c r="J137" s="31" t="s">
        <v>145</v>
      </c>
      <c r="K137" s="64" t="s">
        <v>145</v>
      </c>
      <c r="L137" s="64" t="s">
        <v>145</v>
      </c>
      <c r="M137" s="64">
        <v>0</v>
      </c>
      <c r="N137" s="64">
        <v>0</v>
      </c>
      <c r="O137" s="64">
        <v>0</v>
      </c>
      <c r="P137" s="64">
        <v>0</v>
      </c>
      <c r="Q137" s="2">
        <f>Q138</f>
        <v>45</v>
      </c>
      <c r="R137" s="4">
        <v>0</v>
      </c>
      <c r="S137" s="4">
        <f t="shared" ref="S137:Y137" si="41">S138</f>
        <v>0</v>
      </c>
      <c r="T137" s="4">
        <f t="shared" si="41"/>
        <v>0</v>
      </c>
      <c r="U137" s="4">
        <f t="shared" si="41"/>
        <v>0</v>
      </c>
      <c r="V137" s="4">
        <f t="shared" si="41"/>
        <v>0</v>
      </c>
      <c r="W137" s="4">
        <f t="shared" si="41"/>
        <v>0</v>
      </c>
      <c r="X137" s="4">
        <f t="shared" si="41"/>
        <v>0</v>
      </c>
      <c r="Y137" s="18">
        <f t="shared" si="41"/>
        <v>45</v>
      </c>
      <c r="Z137" s="20"/>
    </row>
    <row r="138" spans="1:26" ht="38.25" customHeight="1">
      <c r="A138" s="62"/>
      <c r="B138" s="63" t="s">
        <v>146</v>
      </c>
      <c r="C138" s="59" t="s">
        <v>157</v>
      </c>
      <c r="D138" s="59" t="s">
        <v>145</v>
      </c>
      <c r="E138" s="64" t="s">
        <v>145</v>
      </c>
      <c r="F138" s="64" t="s">
        <v>145</v>
      </c>
      <c r="G138" s="59" t="s">
        <v>145</v>
      </c>
      <c r="H138" s="31" t="s">
        <v>177</v>
      </c>
      <c r="I138" s="31" t="s">
        <v>316</v>
      </c>
      <c r="J138" s="31" t="s">
        <v>179</v>
      </c>
      <c r="K138" s="64" t="s">
        <v>145</v>
      </c>
      <c r="L138" s="64" t="s">
        <v>145</v>
      </c>
      <c r="M138" s="64">
        <v>0</v>
      </c>
      <c r="N138" s="7">
        <v>0</v>
      </c>
      <c r="O138" s="7">
        <v>0</v>
      </c>
      <c r="P138" s="7">
        <v>0</v>
      </c>
      <c r="Q138" s="2">
        <v>45</v>
      </c>
      <c r="R138" s="4">
        <v>0</v>
      </c>
      <c r="S138" s="4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18">
        <f>SUM(M138:S138)+T138+U138+V138+W138+X138</f>
        <v>45</v>
      </c>
      <c r="Z138" s="20"/>
    </row>
    <row r="139" spans="1:26" ht="65.25" customHeight="1">
      <c r="A139" s="59" t="s">
        <v>203</v>
      </c>
      <c r="B139" s="33" t="s">
        <v>448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1">
        <f t="shared" ref="M139:S139" si="42">M140+M141+M142+M143</f>
        <v>6090</v>
      </c>
      <c r="N139" s="21">
        <f t="shared" si="42"/>
        <v>6800</v>
      </c>
      <c r="O139" s="21">
        <f t="shared" si="42"/>
        <v>30090.600000000002</v>
      </c>
      <c r="P139" s="21">
        <f t="shared" si="42"/>
        <v>21981.72</v>
      </c>
      <c r="Q139" s="13">
        <f t="shared" si="42"/>
        <v>21109.699999999997</v>
      </c>
      <c r="R139" s="21">
        <f t="shared" si="42"/>
        <v>15565.142999999998</v>
      </c>
      <c r="S139" s="21">
        <f t="shared" si="42"/>
        <v>7141.5</v>
      </c>
      <c r="T139" s="13">
        <f t="shared" ref="T139:Y139" si="43">T140+T141+T142+T143</f>
        <v>25232.2</v>
      </c>
      <c r="U139" s="13">
        <f t="shared" si="43"/>
        <v>0</v>
      </c>
      <c r="V139" s="2">
        <f t="shared" si="43"/>
        <v>0</v>
      </c>
      <c r="W139" s="2">
        <f t="shared" si="43"/>
        <v>0</v>
      </c>
      <c r="X139" s="13">
        <f t="shared" si="43"/>
        <v>0</v>
      </c>
      <c r="Y139" s="21">
        <f t="shared" si="43"/>
        <v>134010.86300000001</v>
      </c>
      <c r="Z139" s="20"/>
    </row>
    <row r="140" spans="1:26" ht="39" customHeight="1">
      <c r="A140" s="59"/>
      <c r="B140" s="63" t="s">
        <v>146</v>
      </c>
      <c r="C140" s="59" t="s">
        <v>157</v>
      </c>
      <c r="D140" s="59" t="s">
        <v>145</v>
      </c>
      <c r="E140" s="64" t="s">
        <v>145</v>
      </c>
      <c r="F140" s="64" t="s">
        <v>145</v>
      </c>
      <c r="G140" s="64" t="s">
        <v>145</v>
      </c>
      <c r="H140" s="31"/>
      <c r="I140" s="31"/>
      <c r="J140" s="31"/>
      <c r="K140" s="64" t="s">
        <v>145</v>
      </c>
      <c r="L140" s="64" t="s">
        <v>145</v>
      </c>
      <c r="M140" s="21">
        <f t="shared" ref="M140:S140" si="44">M147+M165+M171</f>
        <v>3045</v>
      </c>
      <c r="N140" s="21">
        <f t="shared" si="44"/>
        <v>2040</v>
      </c>
      <c r="O140" s="21">
        <f t="shared" si="44"/>
        <v>9671.2000000000007</v>
      </c>
      <c r="P140" s="21">
        <f t="shared" si="44"/>
        <v>1538.72</v>
      </c>
      <c r="Q140" s="13">
        <f t="shared" si="44"/>
        <v>1266.5999999999999</v>
      </c>
      <c r="R140" s="21">
        <f>R147+R165+R171+R146</f>
        <v>1024.0430000000001</v>
      </c>
      <c r="S140" s="21">
        <f t="shared" si="44"/>
        <v>428.5</v>
      </c>
      <c r="T140" s="22">
        <f>T147+T165+T171</f>
        <v>1514</v>
      </c>
      <c r="U140" s="13">
        <f>U147+U165+U171</f>
        <v>0</v>
      </c>
      <c r="V140" s="2">
        <f>V147+V165+V171</f>
        <v>0</v>
      </c>
      <c r="W140" s="2">
        <f>W147+W165+W171</f>
        <v>0</v>
      </c>
      <c r="X140" s="13">
        <f>X147+X165+X171</f>
        <v>0</v>
      </c>
      <c r="Y140" s="13">
        <f>Y147+Y165+Y171+Y146</f>
        <v>20528.062999999995</v>
      </c>
      <c r="Z140" s="20"/>
    </row>
    <row r="141" spans="1:26" ht="67.5" customHeight="1">
      <c r="A141" s="59"/>
      <c r="B141" s="25" t="s">
        <v>36</v>
      </c>
      <c r="C141" s="59"/>
      <c r="D141" s="59"/>
      <c r="E141" s="64"/>
      <c r="F141" s="64"/>
      <c r="G141" s="64"/>
      <c r="H141" s="31"/>
      <c r="I141" s="31"/>
      <c r="J141" s="31"/>
      <c r="K141" s="64"/>
      <c r="L141" s="64"/>
      <c r="M141" s="21">
        <f>M173</f>
        <v>3045</v>
      </c>
      <c r="N141" s="21">
        <f t="shared" ref="N141:Y141" si="45">N173</f>
        <v>4760</v>
      </c>
      <c r="O141" s="21">
        <f t="shared" si="45"/>
        <v>0</v>
      </c>
      <c r="P141" s="21">
        <f t="shared" si="45"/>
        <v>0</v>
      </c>
      <c r="Q141" s="13">
        <f t="shared" si="45"/>
        <v>0</v>
      </c>
      <c r="R141" s="21">
        <f t="shared" si="45"/>
        <v>0</v>
      </c>
      <c r="S141" s="21">
        <f t="shared" si="45"/>
        <v>0</v>
      </c>
      <c r="T141" s="13">
        <f>T173</f>
        <v>0</v>
      </c>
      <c r="U141" s="13">
        <f>U173</f>
        <v>0</v>
      </c>
      <c r="V141" s="2">
        <f>V173</f>
        <v>0</v>
      </c>
      <c r="W141" s="2">
        <f>W173</f>
        <v>0</v>
      </c>
      <c r="X141" s="13">
        <f>X173</f>
        <v>0</v>
      </c>
      <c r="Y141" s="21">
        <f t="shared" si="45"/>
        <v>7805</v>
      </c>
      <c r="Z141" s="20"/>
    </row>
    <row r="142" spans="1:26" ht="72.75" customHeight="1">
      <c r="A142" s="59"/>
      <c r="B142" s="25" t="s">
        <v>284</v>
      </c>
      <c r="C142" s="59" t="s">
        <v>157</v>
      </c>
      <c r="D142" s="59" t="s">
        <v>145</v>
      </c>
      <c r="E142" s="64" t="s">
        <v>145</v>
      </c>
      <c r="F142" s="64" t="s">
        <v>145</v>
      </c>
      <c r="G142" s="64" t="s">
        <v>145</v>
      </c>
      <c r="H142" s="31"/>
      <c r="I142" s="31"/>
      <c r="J142" s="31"/>
      <c r="K142" s="64" t="s">
        <v>145</v>
      </c>
      <c r="L142" s="64" t="s">
        <v>145</v>
      </c>
      <c r="M142" s="21">
        <f t="shared" ref="M142:S142" si="46">M149+M152+M167</f>
        <v>0</v>
      </c>
      <c r="N142" s="21">
        <f t="shared" si="46"/>
        <v>0</v>
      </c>
      <c r="O142" s="21">
        <f t="shared" si="46"/>
        <v>20419.400000000001</v>
      </c>
      <c r="P142" s="21">
        <f t="shared" si="46"/>
        <v>20443</v>
      </c>
      <c r="Q142" s="13">
        <f t="shared" si="46"/>
        <v>19843.099999999999</v>
      </c>
      <c r="R142" s="21">
        <f t="shared" si="46"/>
        <v>14541.099999999999</v>
      </c>
      <c r="S142" s="21">
        <f t="shared" si="46"/>
        <v>6713</v>
      </c>
      <c r="T142" s="13">
        <f>T149+T152+T167</f>
        <v>23718.2</v>
      </c>
      <c r="U142" s="13">
        <f>U149+U152+U167</f>
        <v>0</v>
      </c>
      <c r="V142" s="2">
        <f>V149+V152+V167</f>
        <v>0</v>
      </c>
      <c r="W142" s="2">
        <f>W149+W152+W167</f>
        <v>0</v>
      </c>
      <c r="X142" s="13">
        <f>X149+X152+X167</f>
        <v>0</v>
      </c>
      <c r="Y142" s="13">
        <f>M142+N142+O142+P142+Q142+R142+S142+T142+U142+V142+W142+X142</f>
        <v>105677.8</v>
      </c>
      <c r="Z142" s="20"/>
    </row>
    <row r="143" spans="1:26" ht="56.25" customHeight="1">
      <c r="A143" s="59"/>
      <c r="B143" s="25" t="s">
        <v>262</v>
      </c>
      <c r="C143" s="59" t="s">
        <v>157</v>
      </c>
      <c r="D143" s="59" t="s">
        <v>145</v>
      </c>
      <c r="E143" s="64" t="s">
        <v>145</v>
      </c>
      <c r="F143" s="64" t="s">
        <v>145</v>
      </c>
      <c r="G143" s="64" t="s">
        <v>145</v>
      </c>
      <c r="H143" s="31"/>
      <c r="I143" s="31"/>
      <c r="J143" s="31"/>
      <c r="K143" s="64" t="s">
        <v>145</v>
      </c>
      <c r="L143" s="64" t="s">
        <v>145</v>
      </c>
      <c r="M143" s="21">
        <f>M153</f>
        <v>0</v>
      </c>
      <c r="N143" s="21">
        <f t="shared" ref="N143:Y143" si="47">N153</f>
        <v>0</v>
      </c>
      <c r="O143" s="21">
        <f t="shared" si="47"/>
        <v>0</v>
      </c>
      <c r="P143" s="21">
        <f t="shared" si="47"/>
        <v>0</v>
      </c>
      <c r="Q143" s="13">
        <f t="shared" si="47"/>
        <v>0</v>
      </c>
      <c r="R143" s="21">
        <f t="shared" si="47"/>
        <v>0</v>
      </c>
      <c r="S143" s="21">
        <f t="shared" si="47"/>
        <v>0</v>
      </c>
      <c r="T143" s="13">
        <f>T153</f>
        <v>0</v>
      </c>
      <c r="U143" s="13">
        <f>U153</f>
        <v>0</v>
      </c>
      <c r="V143" s="2">
        <f>V153</f>
        <v>0</v>
      </c>
      <c r="W143" s="2">
        <f>W153</f>
        <v>0</v>
      </c>
      <c r="X143" s="13">
        <f>X153</f>
        <v>0</v>
      </c>
      <c r="Y143" s="21">
        <f t="shared" si="47"/>
        <v>0</v>
      </c>
      <c r="Z143" s="20"/>
    </row>
    <row r="144" spans="1:26" ht="302.25" customHeight="1">
      <c r="A144" s="25" t="s">
        <v>275</v>
      </c>
      <c r="B144" s="25" t="s">
        <v>61</v>
      </c>
      <c r="C144" s="59" t="s">
        <v>150</v>
      </c>
      <c r="D144" s="59" t="s">
        <v>145</v>
      </c>
      <c r="E144" s="59" t="s">
        <v>449</v>
      </c>
      <c r="F144" s="64" t="s">
        <v>145</v>
      </c>
      <c r="G144" s="59" t="s">
        <v>434</v>
      </c>
      <c r="H144" s="64" t="s">
        <v>145</v>
      </c>
      <c r="I144" s="64" t="s">
        <v>145</v>
      </c>
      <c r="J144" s="64" t="s">
        <v>145</v>
      </c>
      <c r="K144" s="64" t="s">
        <v>145</v>
      </c>
      <c r="L144" s="64" t="s">
        <v>145</v>
      </c>
      <c r="M144" s="64" t="s">
        <v>145</v>
      </c>
      <c r="N144" s="64" t="s">
        <v>145</v>
      </c>
      <c r="O144" s="5">
        <v>96</v>
      </c>
      <c r="P144" s="5">
        <v>97</v>
      </c>
      <c r="Q144" s="5">
        <v>98</v>
      </c>
      <c r="R144" s="5">
        <v>99</v>
      </c>
      <c r="S144" s="5">
        <v>100</v>
      </c>
      <c r="T144" s="5">
        <v>100</v>
      </c>
      <c r="U144" s="5">
        <v>100</v>
      </c>
      <c r="V144" s="2">
        <v>100</v>
      </c>
      <c r="W144" s="2">
        <v>100</v>
      </c>
      <c r="X144" s="5">
        <v>100</v>
      </c>
      <c r="Y144" s="12" t="s">
        <v>145</v>
      </c>
      <c r="Z144" s="20"/>
    </row>
    <row r="145" spans="1:26" ht="148.5" customHeight="1">
      <c r="A145" s="62" t="s">
        <v>39</v>
      </c>
      <c r="B145" s="33" t="s">
        <v>251</v>
      </c>
      <c r="C145" s="64" t="s">
        <v>145</v>
      </c>
      <c r="D145" s="59" t="s">
        <v>145</v>
      </c>
      <c r="E145" s="64" t="s">
        <v>145</v>
      </c>
      <c r="F145" s="64" t="s">
        <v>306</v>
      </c>
      <c r="G145" s="59" t="s">
        <v>434</v>
      </c>
      <c r="H145" s="64" t="s">
        <v>145</v>
      </c>
      <c r="I145" s="64" t="s">
        <v>145</v>
      </c>
      <c r="J145" s="64" t="s">
        <v>145</v>
      </c>
      <c r="K145" s="64" t="s">
        <v>145</v>
      </c>
      <c r="L145" s="64" t="s">
        <v>145</v>
      </c>
      <c r="M145" s="4">
        <v>0</v>
      </c>
      <c r="N145" s="4">
        <v>0</v>
      </c>
      <c r="O145" s="4">
        <f>O147+O148</f>
        <v>29170.600000000002</v>
      </c>
      <c r="P145" s="4">
        <f>P147+P148</f>
        <v>21981.72</v>
      </c>
      <c r="Q145" s="4">
        <f>Q147+Q148</f>
        <v>5954.7</v>
      </c>
      <c r="R145" s="4">
        <f>R147+R148+R146</f>
        <v>5551.42</v>
      </c>
      <c r="S145" s="4">
        <f t="shared" ref="S145:X145" si="48">S147+S148</f>
        <v>7141.5</v>
      </c>
      <c r="T145" s="2">
        <f t="shared" si="48"/>
        <v>0</v>
      </c>
      <c r="U145" s="2">
        <f t="shared" si="48"/>
        <v>0</v>
      </c>
      <c r="V145" s="2">
        <f t="shared" si="48"/>
        <v>0</v>
      </c>
      <c r="W145" s="2">
        <f t="shared" si="48"/>
        <v>0</v>
      </c>
      <c r="X145" s="2">
        <f t="shared" si="48"/>
        <v>0</v>
      </c>
      <c r="Y145" s="4">
        <f>Y147+Y148+Y146</f>
        <v>69799.94</v>
      </c>
      <c r="Z145" s="20"/>
    </row>
    <row r="146" spans="1:26" ht="36.75" customHeight="1">
      <c r="A146" s="62"/>
      <c r="B146" s="63" t="s">
        <v>146</v>
      </c>
      <c r="C146" s="59" t="s">
        <v>157</v>
      </c>
      <c r="D146" s="59" t="s">
        <v>145</v>
      </c>
      <c r="E146" s="64" t="s">
        <v>145</v>
      </c>
      <c r="F146" s="64" t="s">
        <v>145</v>
      </c>
      <c r="G146" s="59" t="s">
        <v>425</v>
      </c>
      <c r="H146" s="31" t="s">
        <v>188</v>
      </c>
      <c r="I146" s="64" t="s">
        <v>59</v>
      </c>
      <c r="J146" s="64">
        <v>244</v>
      </c>
      <c r="K146" s="64" t="s">
        <v>145</v>
      </c>
      <c r="L146" s="64" t="s">
        <v>145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95.92</v>
      </c>
      <c r="S146" s="4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4">
        <f>SUM(R146:X146)</f>
        <v>95.92</v>
      </c>
      <c r="Z146" s="20"/>
    </row>
    <row r="147" spans="1:26" ht="39" customHeight="1">
      <c r="A147" s="62"/>
      <c r="B147" s="63" t="s">
        <v>146</v>
      </c>
      <c r="C147" s="59" t="s">
        <v>157</v>
      </c>
      <c r="D147" s="59" t="s">
        <v>145</v>
      </c>
      <c r="E147" s="64" t="s">
        <v>145</v>
      </c>
      <c r="F147" s="64" t="s">
        <v>145</v>
      </c>
      <c r="G147" s="59" t="s">
        <v>425</v>
      </c>
      <c r="H147" s="31" t="s">
        <v>188</v>
      </c>
      <c r="I147" s="31" t="s">
        <v>59</v>
      </c>
      <c r="J147" s="31" t="s">
        <v>192</v>
      </c>
      <c r="K147" s="64" t="s">
        <v>145</v>
      </c>
      <c r="L147" s="64" t="s">
        <v>145</v>
      </c>
      <c r="M147" s="4">
        <v>0</v>
      </c>
      <c r="N147" s="4">
        <v>0</v>
      </c>
      <c r="O147" s="4">
        <v>8751.2000000000007</v>
      </c>
      <c r="P147" s="4">
        <v>1538.72</v>
      </c>
      <c r="Q147" s="2">
        <v>357.3</v>
      </c>
      <c r="R147" s="4">
        <v>327.3</v>
      </c>
      <c r="S147" s="4">
        <v>428.5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4">
        <f>M147+N147+O147+P147+Q147+R147+S147+T147+U147+V147+W147+X147</f>
        <v>11403.019999999999</v>
      </c>
      <c r="Z147" s="20"/>
    </row>
    <row r="148" spans="1:26" ht="24" customHeight="1">
      <c r="A148" s="62"/>
      <c r="B148" s="63" t="s">
        <v>148</v>
      </c>
      <c r="C148" s="59"/>
      <c r="D148" s="59"/>
      <c r="E148" s="64"/>
      <c r="F148" s="64"/>
      <c r="G148" s="59"/>
      <c r="H148" s="64"/>
      <c r="I148" s="64"/>
      <c r="J148" s="64"/>
      <c r="K148" s="64"/>
      <c r="L148" s="64"/>
      <c r="M148" s="4">
        <f>M149</f>
        <v>0</v>
      </c>
      <c r="N148" s="4">
        <v>0</v>
      </c>
      <c r="O148" s="4">
        <f>O149+O152+O153</f>
        <v>20419.400000000001</v>
      </c>
      <c r="P148" s="4">
        <v>20443</v>
      </c>
      <c r="Q148" s="2">
        <v>5597.4</v>
      </c>
      <c r="R148" s="4">
        <v>5128.2</v>
      </c>
      <c r="S148" s="4">
        <f t="shared" ref="S148:Y148" si="49">S149+S152+S153</f>
        <v>6713</v>
      </c>
      <c r="T148" s="4">
        <f t="shared" si="49"/>
        <v>0</v>
      </c>
      <c r="U148" s="4">
        <f t="shared" si="49"/>
        <v>0</v>
      </c>
      <c r="V148" s="4">
        <f t="shared" si="49"/>
        <v>0</v>
      </c>
      <c r="W148" s="4">
        <f t="shared" si="49"/>
        <v>0</v>
      </c>
      <c r="X148" s="4">
        <f t="shared" si="49"/>
        <v>0</v>
      </c>
      <c r="Y148" s="4">
        <f t="shared" si="49"/>
        <v>58301</v>
      </c>
      <c r="Z148" s="20"/>
    </row>
    <row r="149" spans="1:26" ht="60" customHeight="1">
      <c r="A149" s="62"/>
      <c r="B149" s="25" t="s">
        <v>450</v>
      </c>
      <c r="C149" s="59" t="s">
        <v>157</v>
      </c>
      <c r="D149" s="59" t="s">
        <v>145</v>
      </c>
      <c r="E149" s="64" t="s">
        <v>145</v>
      </c>
      <c r="F149" s="64" t="s">
        <v>145</v>
      </c>
      <c r="G149" s="59" t="s">
        <v>425</v>
      </c>
      <c r="H149" s="31" t="s">
        <v>188</v>
      </c>
      <c r="I149" s="31" t="s">
        <v>59</v>
      </c>
      <c r="J149" s="31" t="s">
        <v>192</v>
      </c>
      <c r="K149" s="64" t="s">
        <v>145</v>
      </c>
      <c r="L149" s="64" t="s">
        <v>145</v>
      </c>
      <c r="M149" s="4">
        <v>0</v>
      </c>
      <c r="N149" s="4">
        <v>0</v>
      </c>
      <c r="O149" s="4">
        <v>20419.400000000001</v>
      </c>
      <c r="P149" s="4">
        <v>20443</v>
      </c>
      <c r="Q149" s="2">
        <v>5597.4</v>
      </c>
      <c r="R149" s="4">
        <v>5128.2</v>
      </c>
      <c r="S149" s="4">
        <v>6713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4">
        <f>SUM(M149:S149)+T149+U149+V149+W149+X149</f>
        <v>58301</v>
      </c>
      <c r="Z149" s="20"/>
    </row>
    <row r="150" spans="1:26" ht="48" hidden="1" customHeight="1">
      <c r="A150" s="76"/>
      <c r="B150" s="25" t="s">
        <v>236</v>
      </c>
      <c r="C150" s="59" t="s">
        <v>157</v>
      </c>
      <c r="D150" s="59"/>
      <c r="E150" s="64"/>
      <c r="F150" s="64"/>
      <c r="G150" s="59" t="s">
        <v>155</v>
      </c>
      <c r="H150" s="31" t="s">
        <v>185</v>
      </c>
      <c r="I150" s="31" t="s">
        <v>178</v>
      </c>
      <c r="J150" s="31" t="s">
        <v>192</v>
      </c>
      <c r="K150" s="64" t="s">
        <v>145</v>
      </c>
      <c r="L150" s="64" t="s">
        <v>145</v>
      </c>
      <c r="M150" s="18">
        <v>0</v>
      </c>
      <c r="N150" s="7">
        <v>0</v>
      </c>
      <c r="O150" s="7">
        <v>0</v>
      </c>
      <c r="P150" s="7">
        <v>0</v>
      </c>
      <c r="Q150" s="5">
        <v>0</v>
      </c>
      <c r="R150" s="7">
        <v>0</v>
      </c>
      <c r="S150" s="7">
        <v>0</v>
      </c>
      <c r="T150" s="5">
        <v>0</v>
      </c>
      <c r="U150" s="5">
        <v>0</v>
      </c>
      <c r="V150" s="2">
        <v>0</v>
      </c>
      <c r="W150" s="2">
        <v>0</v>
      </c>
      <c r="X150" s="5">
        <v>0</v>
      </c>
      <c r="Y150" s="18">
        <f>M150+N150</f>
        <v>0</v>
      </c>
      <c r="Z150" s="20"/>
    </row>
    <row r="151" spans="1:26" ht="48.75" hidden="1" customHeight="1">
      <c r="A151" s="76"/>
      <c r="B151" s="25" t="s">
        <v>236</v>
      </c>
      <c r="C151" s="59" t="s">
        <v>157</v>
      </c>
      <c r="D151" s="59" t="s">
        <v>145</v>
      </c>
      <c r="E151" s="64" t="s">
        <v>145</v>
      </c>
      <c r="F151" s="64" t="s">
        <v>145</v>
      </c>
      <c r="G151" s="59" t="s">
        <v>155</v>
      </c>
      <c r="H151" s="64" t="s">
        <v>145</v>
      </c>
      <c r="I151" s="64" t="s">
        <v>145</v>
      </c>
      <c r="J151" s="64" t="s">
        <v>145</v>
      </c>
      <c r="K151" s="64" t="s">
        <v>145</v>
      </c>
      <c r="L151" s="64" t="s">
        <v>145</v>
      </c>
      <c r="M151" s="18">
        <v>0</v>
      </c>
      <c r="N151" s="7">
        <v>0</v>
      </c>
      <c r="O151" s="7">
        <v>0</v>
      </c>
      <c r="P151" s="7">
        <v>0</v>
      </c>
      <c r="Q151" s="5">
        <v>0</v>
      </c>
      <c r="R151" s="7">
        <v>0</v>
      </c>
      <c r="S151" s="7">
        <v>0</v>
      </c>
      <c r="T151" s="5">
        <v>0</v>
      </c>
      <c r="U151" s="5">
        <v>0</v>
      </c>
      <c r="V151" s="2">
        <v>0</v>
      </c>
      <c r="W151" s="2">
        <v>0</v>
      </c>
      <c r="X151" s="5">
        <v>0</v>
      </c>
      <c r="Y151" s="18">
        <f>M151+N151</f>
        <v>0</v>
      </c>
      <c r="Z151" s="20"/>
    </row>
    <row r="152" spans="1:26" ht="61.5" customHeight="1">
      <c r="A152" s="57"/>
      <c r="B152" s="25" t="s">
        <v>451</v>
      </c>
      <c r="C152" s="59" t="s">
        <v>157</v>
      </c>
      <c r="D152" s="59"/>
      <c r="E152" s="64"/>
      <c r="F152" s="64" t="s">
        <v>145</v>
      </c>
      <c r="G152" s="59" t="s">
        <v>155</v>
      </c>
      <c r="H152" s="31"/>
      <c r="I152" s="31"/>
      <c r="J152" s="31"/>
      <c r="K152" s="64" t="s">
        <v>145</v>
      </c>
      <c r="L152" s="64" t="s">
        <v>145</v>
      </c>
      <c r="M152" s="4">
        <v>0</v>
      </c>
      <c r="N152" s="4">
        <v>0</v>
      </c>
      <c r="O152" s="4">
        <v>0</v>
      </c>
      <c r="P152" s="4">
        <v>0</v>
      </c>
      <c r="Q152" s="2">
        <v>0</v>
      </c>
      <c r="R152" s="4">
        <v>0</v>
      </c>
      <c r="S152" s="4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4">
        <f>M152+N152+O152+P152+Q152+R152+S152</f>
        <v>0</v>
      </c>
      <c r="Z152" s="20"/>
    </row>
    <row r="153" spans="1:26" ht="51.75" customHeight="1">
      <c r="A153" s="57"/>
      <c r="B153" s="25" t="s">
        <v>445</v>
      </c>
      <c r="C153" s="59" t="s">
        <v>157</v>
      </c>
      <c r="D153" s="59" t="s">
        <v>145</v>
      </c>
      <c r="E153" s="64" t="s">
        <v>145</v>
      </c>
      <c r="F153" s="64" t="s">
        <v>145</v>
      </c>
      <c r="G153" s="59" t="s">
        <v>155</v>
      </c>
      <c r="H153" s="64" t="s">
        <v>145</v>
      </c>
      <c r="I153" s="64" t="s">
        <v>145</v>
      </c>
      <c r="J153" s="64" t="s">
        <v>145</v>
      </c>
      <c r="K153" s="64" t="s">
        <v>145</v>
      </c>
      <c r="L153" s="64" t="s">
        <v>145</v>
      </c>
      <c r="M153" s="4">
        <v>0</v>
      </c>
      <c r="N153" s="4">
        <v>0</v>
      </c>
      <c r="O153" s="4">
        <v>0</v>
      </c>
      <c r="P153" s="4">
        <v>0</v>
      </c>
      <c r="Q153" s="2">
        <v>0</v>
      </c>
      <c r="R153" s="4">
        <v>0</v>
      </c>
      <c r="S153" s="4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4">
        <f>M153+N153+O153+P153+Q153+R153+S153</f>
        <v>0</v>
      </c>
      <c r="Z153" s="20"/>
    </row>
    <row r="154" spans="1:26" ht="244.5" customHeight="1">
      <c r="A154" s="25" t="s">
        <v>40</v>
      </c>
      <c r="B154" s="25" t="s">
        <v>239</v>
      </c>
      <c r="C154" s="59" t="s">
        <v>150</v>
      </c>
      <c r="D154" s="59" t="s">
        <v>145</v>
      </c>
      <c r="E154" s="59" t="s">
        <v>485</v>
      </c>
      <c r="F154" s="64" t="s">
        <v>145</v>
      </c>
      <c r="G154" s="59" t="s">
        <v>435</v>
      </c>
      <c r="H154" s="64" t="s">
        <v>145</v>
      </c>
      <c r="I154" s="64" t="s">
        <v>145</v>
      </c>
      <c r="J154" s="64" t="s">
        <v>145</v>
      </c>
      <c r="K154" s="64" t="s">
        <v>145</v>
      </c>
      <c r="L154" s="64" t="s">
        <v>145</v>
      </c>
      <c r="M154" s="64" t="s">
        <v>145</v>
      </c>
      <c r="N154" s="64" t="s">
        <v>145</v>
      </c>
      <c r="O154" s="5">
        <v>80</v>
      </c>
      <c r="P154" s="5">
        <v>85</v>
      </c>
      <c r="Q154" s="5">
        <v>90</v>
      </c>
      <c r="R154" s="5">
        <v>95</v>
      </c>
      <c r="S154" s="5">
        <v>100</v>
      </c>
      <c r="T154" s="5">
        <v>100</v>
      </c>
      <c r="U154" s="5">
        <v>100</v>
      </c>
      <c r="V154" s="2">
        <v>100</v>
      </c>
      <c r="W154" s="2">
        <v>100</v>
      </c>
      <c r="X154" s="5">
        <v>100</v>
      </c>
      <c r="Y154" s="12" t="s">
        <v>145</v>
      </c>
      <c r="Z154" s="20"/>
    </row>
    <row r="155" spans="1:26" ht="119.25" customHeight="1">
      <c r="A155" s="25" t="s">
        <v>41</v>
      </c>
      <c r="B155" s="25" t="s">
        <v>240</v>
      </c>
      <c r="C155" s="59" t="s">
        <v>150</v>
      </c>
      <c r="D155" s="59" t="s">
        <v>145</v>
      </c>
      <c r="E155" s="59" t="s">
        <v>486</v>
      </c>
      <c r="F155" s="64" t="s">
        <v>145</v>
      </c>
      <c r="G155" s="59" t="s">
        <v>425</v>
      </c>
      <c r="H155" s="64" t="s">
        <v>145</v>
      </c>
      <c r="I155" s="64" t="s">
        <v>145</v>
      </c>
      <c r="J155" s="64" t="s">
        <v>145</v>
      </c>
      <c r="K155" s="64" t="s">
        <v>145</v>
      </c>
      <c r="L155" s="64" t="s">
        <v>145</v>
      </c>
      <c r="M155" s="64" t="s">
        <v>145</v>
      </c>
      <c r="N155" s="64" t="s">
        <v>145</v>
      </c>
      <c r="O155" s="7">
        <v>30</v>
      </c>
      <c r="P155" s="7">
        <v>35</v>
      </c>
      <c r="Q155" s="5">
        <v>40</v>
      </c>
      <c r="R155" s="7">
        <v>45</v>
      </c>
      <c r="S155" s="7">
        <v>50</v>
      </c>
      <c r="T155" s="5">
        <v>55</v>
      </c>
      <c r="U155" s="5">
        <v>60</v>
      </c>
      <c r="V155" s="2">
        <v>65</v>
      </c>
      <c r="W155" s="2">
        <v>70</v>
      </c>
      <c r="X155" s="5">
        <v>75</v>
      </c>
      <c r="Y155" s="64" t="s">
        <v>145</v>
      </c>
      <c r="Z155" s="20"/>
    </row>
    <row r="156" spans="1:26" ht="335.25" customHeight="1">
      <c r="A156" s="25" t="s">
        <v>42</v>
      </c>
      <c r="B156" s="25" t="s">
        <v>19</v>
      </c>
      <c r="C156" s="59" t="s">
        <v>150</v>
      </c>
      <c r="D156" s="59" t="s">
        <v>145</v>
      </c>
      <c r="E156" s="34" t="s">
        <v>487</v>
      </c>
      <c r="F156" s="64" t="s">
        <v>145</v>
      </c>
      <c r="G156" s="59" t="s">
        <v>434</v>
      </c>
      <c r="H156" s="64" t="s">
        <v>145</v>
      </c>
      <c r="I156" s="64" t="s">
        <v>145</v>
      </c>
      <c r="J156" s="64" t="s">
        <v>145</v>
      </c>
      <c r="K156" s="64" t="s">
        <v>145</v>
      </c>
      <c r="L156" s="64" t="s">
        <v>145</v>
      </c>
      <c r="M156" s="64" t="s">
        <v>145</v>
      </c>
      <c r="N156" s="64" t="s">
        <v>145</v>
      </c>
      <c r="O156" s="5">
        <v>18.899999999999999</v>
      </c>
      <c r="P156" s="5">
        <v>19</v>
      </c>
      <c r="Q156" s="5">
        <v>19.100000000000001</v>
      </c>
      <c r="R156" s="5">
        <v>19.3</v>
      </c>
      <c r="S156" s="5">
        <v>19.5</v>
      </c>
      <c r="T156" s="5">
        <v>19.5</v>
      </c>
      <c r="U156" s="5">
        <v>19.5</v>
      </c>
      <c r="V156" s="2">
        <v>19.5</v>
      </c>
      <c r="W156" s="2">
        <v>19.5</v>
      </c>
      <c r="X156" s="5">
        <v>19.5</v>
      </c>
      <c r="Y156" s="64" t="s">
        <v>145</v>
      </c>
      <c r="Z156" s="20"/>
    </row>
    <row r="157" spans="1:26" ht="57" customHeight="1">
      <c r="A157" s="25" t="s">
        <v>276</v>
      </c>
      <c r="B157" s="25" t="s">
        <v>234</v>
      </c>
      <c r="C157" s="59" t="s">
        <v>193</v>
      </c>
      <c r="D157" s="59" t="s">
        <v>145</v>
      </c>
      <c r="E157" s="64" t="s">
        <v>151</v>
      </c>
      <c r="F157" s="64" t="s">
        <v>145</v>
      </c>
      <c r="G157" s="59" t="s">
        <v>155</v>
      </c>
      <c r="H157" s="64" t="s">
        <v>145</v>
      </c>
      <c r="I157" s="64" t="s">
        <v>145</v>
      </c>
      <c r="J157" s="64" t="s">
        <v>145</v>
      </c>
      <c r="K157" s="64" t="s">
        <v>145</v>
      </c>
      <c r="L157" s="64" t="s">
        <v>145</v>
      </c>
      <c r="M157" s="19">
        <v>0</v>
      </c>
      <c r="N157" s="14">
        <v>0</v>
      </c>
      <c r="O157" s="14">
        <v>4</v>
      </c>
      <c r="P157" s="14">
        <v>6</v>
      </c>
      <c r="Q157" s="8">
        <v>7</v>
      </c>
      <c r="R157" s="14">
        <v>7</v>
      </c>
      <c r="S157" s="14">
        <v>10</v>
      </c>
      <c r="T157" s="8">
        <v>10</v>
      </c>
      <c r="U157" s="8">
        <v>10</v>
      </c>
      <c r="V157" s="8">
        <v>10</v>
      </c>
      <c r="W157" s="8">
        <v>10</v>
      </c>
      <c r="X157" s="8">
        <v>10</v>
      </c>
      <c r="Y157" s="18" t="s">
        <v>145</v>
      </c>
      <c r="Z157" s="20"/>
    </row>
    <row r="158" spans="1:26" ht="57.75" customHeight="1">
      <c r="A158" s="25" t="s">
        <v>43</v>
      </c>
      <c r="B158" s="25" t="s">
        <v>233</v>
      </c>
      <c r="C158" s="59" t="s">
        <v>193</v>
      </c>
      <c r="D158" s="59" t="s">
        <v>145</v>
      </c>
      <c r="E158" s="64" t="s">
        <v>151</v>
      </c>
      <c r="F158" s="64" t="s">
        <v>145</v>
      </c>
      <c r="G158" s="59" t="s">
        <v>155</v>
      </c>
      <c r="H158" s="64" t="s">
        <v>145</v>
      </c>
      <c r="I158" s="64" t="s">
        <v>145</v>
      </c>
      <c r="J158" s="64" t="s">
        <v>145</v>
      </c>
      <c r="K158" s="64" t="s">
        <v>145</v>
      </c>
      <c r="L158" s="64" t="s">
        <v>145</v>
      </c>
      <c r="M158" s="19">
        <v>0</v>
      </c>
      <c r="N158" s="14">
        <v>0</v>
      </c>
      <c r="O158" s="14">
        <v>4</v>
      </c>
      <c r="P158" s="14">
        <v>5</v>
      </c>
      <c r="Q158" s="8">
        <v>5</v>
      </c>
      <c r="R158" s="14">
        <v>6</v>
      </c>
      <c r="S158" s="14">
        <v>7</v>
      </c>
      <c r="T158" s="8">
        <v>7</v>
      </c>
      <c r="U158" s="8">
        <v>7</v>
      </c>
      <c r="V158" s="8">
        <v>7</v>
      </c>
      <c r="W158" s="8">
        <v>7</v>
      </c>
      <c r="X158" s="8">
        <v>7</v>
      </c>
      <c r="Y158" s="18" t="s">
        <v>145</v>
      </c>
      <c r="Z158" s="20"/>
    </row>
    <row r="159" spans="1:26" ht="78.75" customHeight="1">
      <c r="A159" s="25" t="s">
        <v>44</v>
      </c>
      <c r="B159" s="25" t="s">
        <v>232</v>
      </c>
      <c r="C159" s="59" t="s">
        <v>193</v>
      </c>
      <c r="D159" s="59" t="s">
        <v>145</v>
      </c>
      <c r="E159" s="64" t="s">
        <v>151</v>
      </c>
      <c r="F159" s="64" t="s">
        <v>145</v>
      </c>
      <c r="G159" s="59" t="s">
        <v>434</v>
      </c>
      <c r="H159" s="64" t="s">
        <v>145</v>
      </c>
      <c r="I159" s="64" t="s">
        <v>145</v>
      </c>
      <c r="J159" s="64" t="s">
        <v>145</v>
      </c>
      <c r="K159" s="64" t="s">
        <v>145</v>
      </c>
      <c r="L159" s="64" t="s">
        <v>145</v>
      </c>
      <c r="M159" s="19">
        <v>0</v>
      </c>
      <c r="N159" s="14">
        <v>0</v>
      </c>
      <c r="O159" s="14">
        <v>3</v>
      </c>
      <c r="P159" s="14">
        <v>2</v>
      </c>
      <c r="Q159" s="8">
        <v>5</v>
      </c>
      <c r="R159" s="14">
        <v>6</v>
      </c>
      <c r="S159" s="14">
        <v>6</v>
      </c>
      <c r="T159" s="8">
        <v>6</v>
      </c>
      <c r="U159" s="8">
        <v>6</v>
      </c>
      <c r="V159" s="8">
        <v>6</v>
      </c>
      <c r="W159" s="8">
        <v>6</v>
      </c>
      <c r="X159" s="8">
        <v>6</v>
      </c>
      <c r="Y159" s="18" t="s">
        <v>145</v>
      </c>
      <c r="Z159" s="20"/>
    </row>
    <row r="160" spans="1:26" ht="212.25" customHeight="1">
      <c r="A160" s="25" t="s">
        <v>277</v>
      </c>
      <c r="B160" s="25" t="s">
        <v>242</v>
      </c>
      <c r="C160" s="59" t="s">
        <v>150</v>
      </c>
      <c r="D160" s="59" t="s">
        <v>145</v>
      </c>
      <c r="E160" s="59" t="s">
        <v>488</v>
      </c>
      <c r="F160" s="64" t="s">
        <v>145</v>
      </c>
      <c r="G160" s="59" t="s">
        <v>425</v>
      </c>
      <c r="H160" s="64" t="s">
        <v>145</v>
      </c>
      <c r="I160" s="64" t="s">
        <v>145</v>
      </c>
      <c r="J160" s="64" t="s">
        <v>145</v>
      </c>
      <c r="K160" s="64" t="s">
        <v>145</v>
      </c>
      <c r="L160" s="64" t="s">
        <v>145</v>
      </c>
      <c r="M160" s="64" t="s">
        <v>145</v>
      </c>
      <c r="N160" s="64" t="s">
        <v>145</v>
      </c>
      <c r="O160" s="7">
        <v>13.3</v>
      </c>
      <c r="P160" s="7">
        <v>13.7</v>
      </c>
      <c r="Q160" s="5">
        <v>14.5</v>
      </c>
      <c r="R160" s="7">
        <v>15</v>
      </c>
      <c r="S160" s="7">
        <v>15.8</v>
      </c>
      <c r="T160" s="5">
        <v>15.8</v>
      </c>
      <c r="U160" s="5">
        <v>15.8</v>
      </c>
      <c r="V160" s="5">
        <v>15.8</v>
      </c>
      <c r="W160" s="5">
        <v>15.8</v>
      </c>
      <c r="X160" s="5">
        <v>15.8</v>
      </c>
      <c r="Y160" s="64" t="s">
        <v>145</v>
      </c>
      <c r="Z160" s="20"/>
    </row>
    <row r="161" spans="1:26" ht="228" customHeight="1">
      <c r="A161" s="25" t="s">
        <v>45</v>
      </c>
      <c r="B161" s="25" t="s">
        <v>241</v>
      </c>
      <c r="C161" s="59" t="s">
        <v>150</v>
      </c>
      <c r="D161" s="59" t="s">
        <v>145</v>
      </c>
      <c r="E161" s="59" t="s">
        <v>489</v>
      </c>
      <c r="F161" s="64" t="s">
        <v>145</v>
      </c>
      <c r="G161" s="59" t="s">
        <v>425</v>
      </c>
      <c r="H161" s="64" t="s">
        <v>145</v>
      </c>
      <c r="I161" s="64" t="s">
        <v>145</v>
      </c>
      <c r="J161" s="64" t="s">
        <v>145</v>
      </c>
      <c r="K161" s="64" t="s">
        <v>145</v>
      </c>
      <c r="L161" s="64" t="s">
        <v>145</v>
      </c>
      <c r="M161" s="64" t="s">
        <v>145</v>
      </c>
      <c r="N161" s="64" t="s">
        <v>145</v>
      </c>
      <c r="O161" s="7">
        <v>16</v>
      </c>
      <c r="P161" s="7">
        <v>17</v>
      </c>
      <c r="Q161" s="5">
        <v>17.5</v>
      </c>
      <c r="R161" s="7">
        <v>18</v>
      </c>
      <c r="S161" s="7">
        <v>18.5</v>
      </c>
      <c r="T161" s="5">
        <v>18.5</v>
      </c>
      <c r="U161" s="5">
        <v>18.5</v>
      </c>
      <c r="V161" s="5">
        <v>18.5</v>
      </c>
      <c r="W161" s="5">
        <v>18.5</v>
      </c>
      <c r="X161" s="5">
        <v>18.5</v>
      </c>
      <c r="Y161" s="64" t="s">
        <v>145</v>
      </c>
      <c r="Z161" s="20"/>
    </row>
    <row r="162" spans="1:26" ht="183.75" customHeight="1">
      <c r="A162" s="25" t="s">
        <v>46</v>
      </c>
      <c r="B162" s="25" t="s">
        <v>62</v>
      </c>
      <c r="C162" s="59" t="s">
        <v>150</v>
      </c>
      <c r="D162" s="59" t="s">
        <v>145</v>
      </c>
      <c r="E162" s="59" t="s">
        <v>490</v>
      </c>
      <c r="F162" s="64" t="s">
        <v>145</v>
      </c>
      <c r="G162" s="59" t="s">
        <v>425</v>
      </c>
      <c r="H162" s="64" t="s">
        <v>145</v>
      </c>
      <c r="I162" s="64" t="s">
        <v>145</v>
      </c>
      <c r="J162" s="64" t="s">
        <v>145</v>
      </c>
      <c r="K162" s="64" t="s">
        <v>145</v>
      </c>
      <c r="L162" s="64" t="s">
        <v>145</v>
      </c>
      <c r="M162" s="64" t="s">
        <v>145</v>
      </c>
      <c r="N162" s="64">
        <v>20.100000000000001</v>
      </c>
      <c r="O162" s="7">
        <v>21.4</v>
      </c>
      <c r="P162" s="7">
        <v>22.3</v>
      </c>
      <c r="Q162" s="5">
        <v>22.4</v>
      </c>
      <c r="R162" s="5">
        <v>22.7</v>
      </c>
      <c r="S162" s="5">
        <v>23</v>
      </c>
      <c r="T162" s="5">
        <v>23</v>
      </c>
      <c r="U162" s="5">
        <v>23</v>
      </c>
      <c r="V162" s="5">
        <v>23</v>
      </c>
      <c r="W162" s="5">
        <v>23</v>
      </c>
      <c r="X162" s="5">
        <v>23</v>
      </c>
      <c r="Y162" s="64" t="s">
        <v>145</v>
      </c>
      <c r="Z162" s="20"/>
    </row>
    <row r="163" spans="1:26" ht="136.5" customHeight="1">
      <c r="A163" s="25" t="s">
        <v>47</v>
      </c>
      <c r="B163" s="25" t="s">
        <v>255</v>
      </c>
      <c r="C163" s="59" t="s">
        <v>150</v>
      </c>
      <c r="D163" s="59" t="s">
        <v>145</v>
      </c>
      <c r="E163" s="59" t="s">
        <v>491</v>
      </c>
      <c r="F163" s="64" t="s">
        <v>145</v>
      </c>
      <c r="G163" s="59" t="s">
        <v>425</v>
      </c>
      <c r="H163" s="64" t="s">
        <v>145</v>
      </c>
      <c r="I163" s="64" t="s">
        <v>145</v>
      </c>
      <c r="J163" s="64" t="s">
        <v>145</v>
      </c>
      <c r="K163" s="64" t="s">
        <v>145</v>
      </c>
      <c r="L163" s="64" t="s">
        <v>145</v>
      </c>
      <c r="M163" s="64" t="s">
        <v>145</v>
      </c>
      <c r="N163" s="64" t="s">
        <v>145</v>
      </c>
      <c r="O163" s="64" t="s">
        <v>145</v>
      </c>
      <c r="P163" s="64" t="s">
        <v>145</v>
      </c>
      <c r="Q163" s="5">
        <v>90</v>
      </c>
      <c r="R163" s="7">
        <v>95</v>
      </c>
      <c r="S163" s="7">
        <v>100</v>
      </c>
      <c r="T163" s="5">
        <v>100</v>
      </c>
      <c r="U163" s="5">
        <v>100</v>
      </c>
      <c r="V163" s="5">
        <v>100</v>
      </c>
      <c r="W163" s="5">
        <v>100</v>
      </c>
      <c r="X163" s="5">
        <v>100</v>
      </c>
      <c r="Y163" s="64" t="s">
        <v>145</v>
      </c>
      <c r="Z163" s="20"/>
    </row>
    <row r="164" spans="1:26" ht="87.75" customHeight="1">
      <c r="A164" s="62" t="s">
        <v>48</v>
      </c>
      <c r="B164" s="33" t="s">
        <v>263</v>
      </c>
      <c r="C164" s="64" t="s">
        <v>145</v>
      </c>
      <c r="D164" s="59" t="s">
        <v>145</v>
      </c>
      <c r="E164" s="64" t="s">
        <v>145</v>
      </c>
      <c r="F164" s="64" t="s">
        <v>307</v>
      </c>
      <c r="G164" s="59" t="s">
        <v>425</v>
      </c>
      <c r="H164" s="64" t="s">
        <v>145</v>
      </c>
      <c r="I164" s="64" t="s">
        <v>145</v>
      </c>
      <c r="J164" s="64" t="s">
        <v>145</v>
      </c>
      <c r="K164" s="64" t="s">
        <v>145</v>
      </c>
      <c r="L164" s="64" t="s">
        <v>145</v>
      </c>
      <c r="M164" s="4">
        <v>0</v>
      </c>
      <c r="N164" s="4">
        <v>0</v>
      </c>
      <c r="O164" s="4">
        <f t="shared" ref="O164:X164" si="50">O165+O167</f>
        <v>0</v>
      </c>
      <c r="P164" s="4">
        <f t="shared" si="50"/>
        <v>0</v>
      </c>
      <c r="Q164" s="2">
        <f t="shared" si="50"/>
        <v>15155</v>
      </c>
      <c r="R164" s="4">
        <f t="shared" si="50"/>
        <v>10013.723</v>
      </c>
      <c r="S164" s="4">
        <f t="shared" si="50"/>
        <v>0</v>
      </c>
      <c r="T164" s="2">
        <f t="shared" si="50"/>
        <v>25232.2</v>
      </c>
      <c r="U164" s="2">
        <f t="shared" si="50"/>
        <v>0</v>
      </c>
      <c r="V164" s="2">
        <f t="shared" si="50"/>
        <v>0</v>
      </c>
      <c r="W164" s="2">
        <f t="shared" si="50"/>
        <v>0</v>
      </c>
      <c r="X164" s="2">
        <f t="shared" si="50"/>
        <v>0</v>
      </c>
      <c r="Y164" s="4">
        <f>Y165+Y166</f>
        <v>50400.923000000003</v>
      </c>
      <c r="Z164" s="20"/>
    </row>
    <row r="165" spans="1:26" ht="48.75" customHeight="1">
      <c r="A165" s="62"/>
      <c r="B165" s="63" t="s">
        <v>146</v>
      </c>
      <c r="C165" s="59" t="s">
        <v>157</v>
      </c>
      <c r="D165" s="59" t="s">
        <v>145</v>
      </c>
      <c r="E165" s="64" t="s">
        <v>145</v>
      </c>
      <c r="F165" s="64" t="s">
        <v>145</v>
      </c>
      <c r="G165" s="59" t="s">
        <v>425</v>
      </c>
      <c r="H165" s="31" t="s">
        <v>424</v>
      </c>
      <c r="I165" s="31" t="s">
        <v>59</v>
      </c>
      <c r="J165" s="31" t="s">
        <v>182</v>
      </c>
      <c r="K165" s="64" t="s">
        <v>145</v>
      </c>
      <c r="L165" s="64" t="s">
        <v>145</v>
      </c>
      <c r="M165" s="4">
        <v>0</v>
      </c>
      <c r="N165" s="4">
        <v>0</v>
      </c>
      <c r="O165" s="4">
        <v>0</v>
      </c>
      <c r="P165" s="4">
        <v>0</v>
      </c>
      <c r="Q165" s="2">
        <v>909.3</v>
      </c>
      <c r="R165" s="4">
        <v>600.82299999999998</v>
      </c>
      <c r="S165" s="4">
        <v>0</v>
      </c>
      <c r="T165" s="2">
        <v>1514</v>
      </c>
      <c r="U165" s="2">
        <v>0</v>
      </c>
      <c r="V165" s="2">
        <v>0</v>
      </c>
      <c r="W165" s="2">
        <v>0</v>
      </c>
      <c r="X165" s="2">
        <v>0</v>
      </c>
      <c r="Y165" s="4">
        <f>M165+N165+O165+P165+Q165+R165+S165+T165+U165+V165</f>
        <v>3024.123</v>
      </c>
      <c r="Z165" s="20"/>
    </row>
    <row r="166" spans="1:26" ht="40.5" customHeight="1">
      <c r="A166" s="62"/>
      <c r="B166" s="63" t="s">
        <v>148</v>
      </c>
      <c r="C166" s="59"/>
      <c r="D166" s="59"/>
      <c r="E166" s="64"/>
      <c r="F166" s="64"/>
      <c r="G166" s="59"/>
      <c r="H166" s="64"/>
      <c r="I166" s="64"/>
      <c r="J166" s="64"/>
      <c r="K166" s="64"/>
      <c r="L166" s="64"/>
      <c r="M166" s="4">
        <v>0</v>
      </c>
      <c r="N166" s="4">
        <v>0</v>
      </c>
      <c r="O166" s="4">
        <v>0</v>
      </c>
      <c r="P166" s="4">
        <v>0</v>
      </c>
      <c r="Q166" s="2">
        <f t="shared" ref="Q166:X166" si="51">Q167</f>
        <v>14245.7</v>
      </c>
      <c r="R166" s="2">
        <f t="shared" si="51"/>
        <v>9412.9</v>
      </c>
      <c r="S166" s="2">
        <f t="shared" si="51"/>
        <v>0</v>
      </c>
      <c r="T166" s="2">
        <f t="shared" si="51"/>
        <v>23718.2</v>
      </c>
      <c r="U166" s="2">
        <f t="shared" si="51"/>
        <v>0</v>
      </c>
      <c r="V166" s="2">
        <f t="shared" si="51"/>
        <v>0</v>
      </c>
      <c r="W166" s="2">
        <f t="shared" si="51"/>
        <v>0</v>
      </c>
      <c r="X166" s="2">
        <f t="shared" si="51"/>
        <v>0</v>
      </c>
      <c r="Y166" s="4">
        <f>M166+N166+O166+P166++Q166+R166+S166+T166+U166+V166</f>
        <v>47376.800000000003</v>
      </c>
      <c r="Z166" s="20"/>
    </row>
    <row r="167" spans="1:26" ht="56.25" customHeight="1">
      <c r="A167" s="62"/>
      <c r="B167" s="25" t="s">
        <v>452</v>
      </c>
      <c r="C167" s="59" t="s">
        <v>157</v>
      </c>
      <c r="D167" s="59" t="s">
        <v>145</v>
      </c>
      <c r="E167" s="64" t="s">
        <v>145</v>
      </c>
      <c r="F167" s="64" t="s">
        <v>145</v>
      </c>
      <c r="G167" s="59" t="s">
        <v>425</v>
      </c>
      <c r="H167" s="31" t="s">
        <v>424</v>
      </c>
      <c r="I167" s="31" t="s">
        <v>59</v>
      </c>
      <c r="J167" s="31" t="s">
        <v>182</v>
      </c>
      <c r="K167" s="64" t="s">
        <v>145</v>
      </c>
      <c r="L167" s="64" t="s">
        <v>145</v>
      </c>
      <c r="M167" s="4">
        <v>0</v>
      </c>
      <c r="N167" s="4">
        <v>0</v>
      </c>
      <c r="O167" s="4">
        <v>0</v>
      </c>
      <c r="P167" s="4">
        <v>0</v>
      </c>
      <c r="Q167" s="2">
        <v>14245.7</v>
      </c>
      <c r="R167" s="4">
        <v>9412.9</v>
      </c>
      <c r="S167" s="4">
        <v>0</v>
      </c>
      <c r="T167" s="2">
        <v>23718.2</v>
      </c>
      <c r="U167" s="2">
        <v>0</v>
      </c>
      <c r="V167" s="2">
        <v>0</v>
      </c>
      <c r="W167" s="2">
        <v>0</v>
      </c>
      <c r="X167" s="2">
        <v>0</v>
      </c>
      <c r="Y167" s="4">
        <f>SUM(M167:S167)+T167</f>
        <v>47376.800000000003</v>
      </c>
      <c r="Z167" s="20"/>
    </row>
    <row r="168" spans="1:26" s="49" customFormat="1" ht="208.5" customHeight="1">
      <c r="A168" s="25" t="s">
        <v>49</v>
      </c>
      <c r="B168" s="33" t="s">
        <v>12</v>
      </c>
      <c r="C168" s="35" t="s">
        <v>150</v>
      </c>
      <c r="D168" s="59" t="s">
        <v>145</v>
      </c>
      <c r="E168" s="36" t="s">
        <v>330</v>
      </c>
      <c r="F168" s="64" t="s">
        <v>145</v>
      </c>
      <c r="G168" s="59" t="s">
        <v>425</v>
      </c>
      <c r="H168" s="11" t="s">
        <v>145</v>
      </c>
      <c r="I168" s="11" t="s">
        <v>145</v>
      </c>
      <c r="J168" s="11" t="s">
        <v>145</v>
      </c>
      <c r="K168" s="11" t="s">
        <v>145</v>
      </c>
      <c r="L168" s="11" t="s">
        <v>145</v>
      </c>
      <c r="M168" s="11" t="s">
        <v>145</v>
      </c>
      <c r="N168" s="11">
        <v>100</v>
      </c>
      <c r="O168" s="11">
        <v>101</v>
      </c>
      <c r="P168" s="11">
        <v>102</v>
      </c>
      <c r="Q168" s="11">
        <v>103</v>
      </c>
      <c r="R168" s="11">
        <v>105</v>
      </c>
      <c r="S168" s="11">
        <v>107</v>
      </c>
      <c r="T168" s="1">
        <v>107</v>
      </c>
      <c r="U168" s="1">
        <v>111</v>
      </c>
      <c r="V168" s="1">
        <v>113</v>
      </c>
      <c r="W168" s="1">
        <v>115</v>
      </c>
      <c r="X168" s="71">
        <v>115.5</v>
      </c>
      <c r="Y168" s="11" t="s">
        <v>145</v>
      </c>
      <c r="Z168" s="51"/>
    </row>
    <row r="169" spans="1:26" s="49" customFormat="1" ht="278.25" customHeight="1">
      <c r="A169" s="25" t="s">
        <v>50</v>
      </c>
      <c r="B169" s="33" t="s">
        <v>13</v>
      </c>
      <c r="C169" s="35" t="s">
        <v>150</v>
      </c>
      <c r="D169" s="59" t="s">
        <v>145</v>
      </c>
      <c r="E169" s="36" t="s">
        <v>0</v>
      </c>
      <c r="F169" s="64" t="s">
        <v>145</v>
      </c>
      <c r="G169" s="59" t="s">
        <v>425</v>
      </c>
      <c r="H169" s="11" t="s">
        <v>145</v>
      </c>
      <c r="I169" s="11" t="s">
        <v>145</v>
      </c>
      <c r="J169" s="11" t="s">
        <v>145</v>
      </c>
      <c r="K169" s="11" t="s">
        <v>145</v>
      </c>
      <c r="L169" s="11" t="s">
        <v>145</v>
      </c>
      <c r="M169" s="11" t="s">
        <v>145</v>
      </c>
      <c r="N169" s="11">
        <v>10</v>
      </c>
      <c r="O169" s="11">
        <v>9</v>
      </c>
      <c r="P169" s="11">
        <v>8</v>
      </c>
      <c r="Q169" s="11">
        <v>7</v>
      </c>
      <c r="R169" s="11">
        <v>7</v>
      </c>
      <c r="S169" s="11">
        <v>6</v>
      </c>
      <c r="T169" s="1">
        <v>6</v>
      </c>
      <c r="U169" s="1">
        <v>6</v>
      </c>
      <c r="V169" s="1">
        <v>6</v>
      </c>
      <c r="W169" s="1">
        <v>6</v>
      </c>
      <c r="X169" s="1">
        <v>6</v>
      </c>
      <c r="Y169" s="11" t="s">
        <v>145</v>
      </c>
      <c r="Z169" s="51"/>
    </row>
    <row r="170" spans="1:26" ht="195.75" customHeight="1">
      <c r="A170" s="62" t="s">
        <v>51</v>
      </c>
      <c r="B170" s="33" t="s">
        <v>4</v>
      </c>
      <c r="C170" s="64" t="s">
        <v>145</v>
      </c>
      <c r="D170" s="59" t="s">
        <v>145</v>
      </c>
      <c r="E170" s="64" t="s">
        <v>145</v>
      </c>
      <c r="F170" s="64" t="s">
        <v>281</v>
      </c>
      <c r="G170" s="59" t="s">
        <v>425</v>
      </c>
      <c r="H170" s="64" t="s">
        <v>145</v>
      </c>
      <c r="I170" s="64" t="s">
        <v>145</v>
      </c>
      <c r="J170" s="64" t="s">
        <v>145</v>
      </c>
      <c r="K170" s="64" t="s">
        <v>145</v>
      </c>
      <c r="L170" s="64" t="s">
        <v>145</v>
      </c>
      <c r="M170" s="4">
        <f>M171+M172</f>
        <v>6090</v>
      </c>
      <c r="N170" s="4">
        <f t="shared" ref="N170:S170" si="52">N171+N172</f>
        <v>6800</v>
      </c>
      <c r="O170" s="4">
        <f t="shared" si="52"/>
        <v>920</v>
      </c>
      <c r="P170" s="4">
        <f t="shared" si="52"/>
        <v>0</v>
      </c>
      <c r="Q170" s="2">
        <f t="shared" si="52"/>
        <v>0</v>
      </c>
      <c r="R170" s="4">
        <f t="shared" si="52"/>
        <v>0</v>
      </c>
      <c r="S170" s="4">
        <f t="shared" si="52"/>
        <v>0</v>
      </c>
      <c r="T170" s="2">
        <f t="shared" ref="T170:Y170" si="53">T171+T172</f>
        <v>0</v>
      </c>
      <c r="U170" s="2">
        <f t="shared" si="53"/>
        <v>0</v>
      </c>
      <c r="V170" s="2">
        <f t="shared" si="53"/>
        <v>0</v>
      </c>
      <c r="W170" s="2">
        <f t="shared" si="53"/>
        <v>0</v>
      </c>
      <c r="X170" s="2">
        <f t="shared" si="53"/>
        <v>0</v>
      </c>
      <c r="Y170" s="4">
        <f t="shared" si="53"/>
        <v>13810</v>
      </c>
      <c r="Z170" s="20"/>
    </row>
    <row r="171" spans="1:26" ht="49.5" customHeight="1">
      <c r="A171" s="62"/>
      <c r="B171" s="63" t="s">
        <v>146</v>
      </c>
      <c r="C171" s="59" t="s">
        <v>157</v>
      </c>
      <c r="D171" s="59" t="s">
        <v>145</v>
      </c>
      <c r="E171" s="64" t="s">
        <v>145</v>
      </c>
      <c r="F171" s="64" t="s">
        <v>145</v>
      </c>
      <c r="G171" s="59" t="s">
        <v>425</v>
      </c>
      <c r="H171" s="31" t="s">
        <v>188</v>
      </c>
      <c r="I171" s="31" t="s">
        <v>59</v>
      </c>
      <c r="J171" s="31" t="s">
        <v>182</v>
      </c>
      <c r="K171" s="64" t="s">
        <v>145</v>
      </c>
      <c r="L171" s="64" t="s">
        <v>145</v>
      </c>
      <c r="M171" s="4">
        <v>3045</v>
      </c>
      <c r="N171" s="4">
        <v>2040</v>
      </c>
      <c r="O171" s="4">
        <v>920</v>
      </c>
      <c r="P171" s="4">
        <v>0</v>
      </c>
      <c r="Q171" s="2">
        <v>0</v>
      </c>
      <c r="R171" s="4">
        <v>0</v>
      </c>
      <c r="S171" s="4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4">
        <f>M171+N171+O171+P171+Q171+R171+S171+T171</f>
        <v>6005</v>
      </c>
      <c r="Z171" s="20"/>
    </row>
    <row r="172" spans="1:26" ht="42" customHeight="1">
      <c r="A172" s="62"/>
      <c r="B172" s="63" t="s">
        <v>148</v>
      </c>
      <c r="C172" s="59"/>
      <c r="D172" s="59"/>
      <c r="E172" s="64"/>
      <c r="F172" s="64"/>
      <c r="G172" s="59"/>
      <c r="H172" s="64"/>
      <c r="I172" s="64"/>
      <c r="J172" s="64"/>
      <c r="K172" s="64"/>
      <c r="L172" s="64"/>
      <c r="M172" s="4">
        <f>M173</f>
        <v>3045</v>
      </c>
      <c r="N172" s="4">
        <v>4760</v>
      </c>
      <c r="O172" s="4">
        <v>0</v>
      </c>
      <c r="P172" s="4">
        <v>0</v>
      </c>
      <c r="Q172" s="2">
        <v>0</v>
      </c>
      <c r="R172" s="4">
        <v>0</v>
      </c>
      <c r="S172" s="4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4">
        <f>M172+N172+O172+P172++Q172+R172+S172</f>
        <v>7805</v>
      </c>
      <c r="Z172" s="20"/>
    </row>
    <row r="173" spans="1:26" ht="54.75" customHeight="1">
      <c r="A173" s="62"/>
      <c r="B173" s="25" t="s">
        <v>244</v>
      </c>
      <c r="C173" s="59" t="s">
        <v>157</v>
      </c>
      <c r="D173" s="59" t="s">
        <v>145</v>
      </c>
      <c r="E173" s="64" t="s">
        <v>145</v>
      </c>
      <c r="F173" s="64" t="s">
        <v>145</v>
      </c>
      <c r="G173" s="59" t="s">
        <v>425</v>
      </c>
      <c r="H173" s="31" t="s">
        <v>188</v>
      </c>
      <c r="I173" s="31"/>
      <c r="J173" s="31" t="s">
        <v>182</v>
      </c>
      <c r="K173" s="64" t="s">
        <v>145</v>
      </c>
      <c r="L173" s="64" t="s">
        <v>145</v>
      </c>
      <c r="M173" s="4">
        <v>3045</v>
      </c>
      <c r="N173" s="4">
        <v>4760</v>
      </c>
      <c r="O173" s="4">
        <v>0</v>
      </c>
      <c r="P173" s="4">
        <v>0</v>
      </c>
      <c r="Q173" s="2">
        <v>0</v>
      </c>
      <c r="R173" s="4">
        <v>0</v>
      </c>
      <c r="S173" s="4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4">
        <f>SUM(M173:S173)</f>
        <v>7805</v>
      </c>
      <c r="Z173" s="20"/>
    </row>
    <row r="174" spans="1:26" ht="237.75" customHeight="1">
      <c r="A174" s="25" t="s">
        <v>52</v>
      </c>
      <c r="B174" s="25" t="s">
        <v>325</v>
      </c>
      <c r="C174" s="59" t="s">
        <v>150</v>
      </c>
      <c r="D174" s="59" t="s">
        <v>145</v>
      </c>
      <c r="E174" s="59" t="s">
        <v>492</v>
      </c>
      <c r="F174" s="64" t="s">
        <v>145</v>
      </c>
      <c r="G174" s="59" t="s">
        <v>425</v>
      </c>
      <c r="H174" s="64" t="s">
        <v>145</v>
      </c>
      <c r="I174" s="64" t="s">
        <v>145</v>
      </c>
      <c r="J174" s="64" t="s">
        <v>145</v>
      </c>
      <c r="K174" s="64" t="s">
        <v>145</v>
      </c>
      <c r="L174" s="64" t="s">
        <v>145</v>
      </c>
      <c r="M174" s="7">
        <v>15.5</v>
      </c>
      <c r="N174" s="7">
        <v>21</v>
      </c>
      <c r="O174" s="7">
        <v>21.5</v>
      </c>
      <c r="P174" s="7">
        <v>23</v>
      </c>
      <c r="Q174" s="5">
        <v>24</v>
      </c>
      <c r="R174" s="7">
        <v>25</v>
      </c>
      <c r="S174" s="7">
        <v>26</v>
      </c>
      <c r="T174" s="5">
        <v>26</v>
      </c>
      <c r="U174" s="5">
        <v>26</v>
      </c>
      <c r="V174" s="2">
        <v>26</v>
      </c>
      <c r="W174" s="2">
        <v>26</v>
      </c>
      <c r="X174" s="5">
        <v>26</v>
      </c>
      <c r="Y174" s="64" t="s">
        <v>145</v>
      </c>
      <c r="Z174" s="20"/>
    </row>
    <row r="175" spans="1:26" ht="76.5" customHeight="1">
      <c r="A175" s="25" t="s">
        <v>53</v>
      </c>
      <c r="B175" s="25" t="s">
        <v>231</v>
      </c>
      <c r="C175" s="59" t="s">
        <v>193</v>
      </c>
      <c r="D175" s="59" t="s">
        <v>145</v>
      </c>
      <c r="E175" s="64" t="s">
        <v>151</v>
      </c>
      <c r="F175" s="64" t="s">
        <v>145</v>
      </c>
      <c r="G175" s="59" t="s">
        <v>425</v>
      </c>
      <c r="H175" s="64" t="s">
        <v>145</v>
      </c>
      <c r="I175" s="64" t="s">
        <v>145</v>
      </c>
      <c r="J175" s="64" t="s">
        <v>145</v>
      </c>
      <c r="K175" s="64" t="s">
        <v>145</v>
      </c>
      <c r="L175" s="64" t="s">
        <v>145</v>
      </c>
      <c r="M175" s="19">
        <v>4</v>
      </c>
      <c r="N175" s="14">
        <v>2</v>
      </c>
      <c r="O175" s="14">
        <v>1</v>
      </c>
      <c r="P175" s="14">
        <v>1</v>
      </c>
      <c r="Q175" s="8">
        <v>1</v>
      </c>
      <c r="R175" s="14">
        <v>1</v>
      </c>
      <c r="S175" s="14">
        <v>1</v>
      </c>
      <c r="T175" s="8">
        <v>1</v>
      </c>
      <c r="U175" s="8">
        <v>1</v>
      </c>
      <c r="V175" s="8">
        <v>1</v>
      </c>
      <c r="W175" s="8">
        <v>1</v>
      </c>
      <c r="X175" s="8">
        <v>1</v>
      </c>
      <c r="Y175" s="18" t="s">
        <v>145</v>
      </c>
      <c r="Z175" s="20"/>
    </row>
    <row r="176" spans="1:26" ht="72.75" customHeight="1">
      <c r="A176" s="62"/>
      <c r="B176" s="26" t="s">
        <v>56</v>
      </c>
      <c r="C176" s="64" t="s">
        <v>145</v>
      </c>
      <c r="D176" s="64" t="s">
        <v>145</v>
      </c>
      <c r="E176" s="64" t="s">
        <v>145</v>
      </c>
      <c r="F176" s="64" t="s">
        <v>145</v>
      </c>
      <c r="G176" s="28" t="s">
        <v>145</v>
      </c>
      <c r="H176" s="64" t="s">
        <v>145</v>
      </c>
      <c r="I176" s="64" t="s">
        <v>145</v>
      </c>
      <c r="J176" s="64" t="s">
        <v>145</v>
      </c>
      <c r="K176" s="64" t="s">
        <v>145</v>
      </c>
      <c r="L176" s="64" t="s">
        <v>145</v>
      </c>
      <c r="M176" s="64" t="s">
        <v>145</v>
      </c>
      <c r="N176" s="7" t="s">
        <v>145</v>
      </c>
      <c r="O176" s="7" t="s">
        <v>145</v>
      </c>
      <c r="P176" s="7" t="s">
        <v>145</v>
      </c>
      <c r="Q176" s="5" t="s">
        <v>145</v>
      </c>
      <c r="R176" s="7" t="s">
        <v>145</v>
      </c>
      <c r="S176" s="7" t="s">
        <v>145</v>
      </c>
      <c r="T176" s="5" t="s">
        <v>145</v>
      </c>
      <c r="U176" s="5" t="s">
        <v>145</v>
      </c>
      <c r="V176" s="2" t="s">
        <v>145</v>
      </c>
      <c r="W176" s="2" t="s">
        <v>145</v>
      </c>
      <c r="X176" s="5" t="s">
        <v>145</v>
      </c>
      <c r="Y176" s="4" t="s">
        <v>145</v>
      </c>
      <c r="Z176" s="20"/>
    </row>
    <row r="177" spans="1:26" ht="165" customHeight="1">
      <c r="A177" s="62"/>
      <c r="B177" s="26" t="s">
        <v>57</v>
      </c>
      <c r="C177" s="64"/>
      <c r="D177" s="64"/>
      <c r="E177" s="64"/>
      <c r="F177" s="64"/>
      <c r="G177" s="59" t="s">
        <v>71</v>
      </c>
      <c r="H177" s="64"/>
      <c r="I177" s="64"/>
      <c r="J177" s="64"/>
      <c r="K177" s="64"/>
      <c r="L177" s="64"/>
      <c r="M177" s="64"/>
      <c r="N177" s="7"/>
      <c r="O177" s="7"/>
      <c r="P177" s="7"/>
      <c r="Q177" s="5"/>
      <c r="R177" s="7"/>
      <c r="S177" s="7"/>
      <c r="T177" s="5"/>
      <c r="U177" s="5"/>
      <c r="V177" s="2"/>
      <c r="W177" s="2"/>
      <c r="X177" s="5"/>
      <c r="Y177" s="4"/>
      <c r="Z177" s="20"/>
    </row>
    <row r="178" spans="1:26" ht="39" customHeight="1">
      <c r="A178" s="62"/>
      <c r="B178" s="29" t="s">
        <v>29</v>
      </c>
      <c r="C178" s="30" t="s">
        <v>157</v>
      </c>
      <c r="D178" s="30" t="s">
        <v>145</v>
      </c>
      <c r="E178" s="4" t="s">
        <v>145</v>
      </c>
      <c r="F178" s="4" t="s">
        <v>145</v>
      </c>
      <c r="G178" s="4" t="s">
        <v>145</v>
      </c>
      <c r="H178" s="4"/>
      <c r="I178" s="4"/>
      <c r="J178" s="4"/>
      <c r="K178" s="4" t="s">
        <v>145</v>
      </c>
      <c r="L178" s="4" t="s">
        <v>145</v>
      </c>
      <c r="M178" s="4">
        <f>M179+M180</f>
        <v>720</v>
      </c>
      <c r="N178" s="4">
        <f>N179+N180</f>
        <v>1546</v>
      </c>
      <c r="O178" s="4">
        <f>O179+O180</f>
        <v>803</v>
      </c>
      <c r="P178" s="4">
        <f>P179+P180</f>
        <v>844.99999999999989</v>
      </c>
      <c r="Q178" s="2">
        <f t="shared" ref="Q178:X178" si="54">Q179+Q180+Q181</f>
        <v>745</v>
      </c>
      <c r="R178" s="4">
        <f t="shared" si="54"/>
        <v>635</v>
      </c>
      <c r="S178" s="4">
        <f t="shared" si="54"/>
        <v>683</v>
      </c>
      <c r="T178" s="2">
        <f>T179+T180+T181</f>
        <v>522.9</v>
      </c>
      <c r="U178" s="2">
        <f>U179+U180+U181</f>
        <v>385</v>
      </c>
      <c r="V178" s="2">
        <f t="shared" si="54"/>
        <v>385</v>
      </c>
      <c r="W178" s="2">
        <f t="shared" si="54"/>
        <v>294.60000000000002</v>
      </c>
      <c r="X178" s="2">
        <f t="shared" si="54"/>
        <v>374.4</v>
      </c>
      <c r="Y178" s="4">
        <f>Y179+Y180+Y181</f>
        <v>7938.9</v>
      </c>
      <c r="Z178" s="20"/>
    </row>
    <row r="179" spans="1:26" ht="39" customHeight="1">
      <c r="A179" s="62"/>
      <c r="B179" s="63" t="s">
        <v>146</v>
      </c>
      <c r="C179" s="59" t="s">
        <v>157</v>
      </c>
      <c r="D179" s="59" t="s">
        <v>145</v>
      </c>
      <c r="E179" s="64" t="s">
        <v>145</v>
      </c>
      <c r="F179" s="64" t="s">
        <v>145</v>
      </c>
      <c r="G179" s="64" t="s">
        <v>145</v>
      </c>
      <c r="H179" s="31"/>
      <c r="I179" s="31"/>
      <c r="J179" s="31"/>
      <c r="K179" s="64" t="s">
        <v>145</v>
      </c>
      <c r="L179" s="64" t="s">
        <v>145</v>
      </c>
      <c r="M179" s="4">
        <f>M184</f>
        <v>390</v>
      </c>
      <c r="N179" s="4">
        <f>N184</f>
        <v>531</v>
      </c>
      <c r="O179" s="4">
        <f>O184</f>
        <v>572</v>
      </c>
      <c r="P179" s="4">
        <f t="shared" ref="P179:W179" si="55">P184</f>
        <v>150.29</v>
      </c>
      <c r="Q179" s="4">
        <f>Q184</f>
        <v>193.22</v>
      </c>
      <c r="R179" s="4">
        <f t="shared" si="55"/>
        <v>635</v>
      </c>
      <c r="S179" s="4">
        <f t="shared" si="55"/>
        <v>683</v>
      </c>
      <c r="T179" s="4">
        <f>T184</f>
        <v>522.9</v>
      </c>
      <c r="U179" s="4">
        <f t="shared" si="55"/>
        <v>385</v>
      </c>
      <c r="V179" s="4">
        <f t="shared" si="55"/>
        <v>385</v>
      </c>
      <c r="W179" s="4">
        <f t="shared" si="55"/>
        <v>294.60000000000002</v>
      </c>
      <c r="X179" s="4">
        <f>X184</f>
        <v>374.4</v>
      </c>
      <c r="Y179" s="4">
        <f>Y184+Y185</f>
        <v>5116.41</v>
      </c>
      <c r="Z179" s="20"/>
    </row>
    <row r="180" spans="1:26" ht="60.75" customHeight="1">
      <c r="A180" s="62"/>
      <c r="B180" s="25" t="s">
        <v>33</v>
      </c>
      <c r="C180" s="59" t="s">
        <v>157</v>
      </c>
      <c r="D180" s="59" t="s">
        <v>145</v>
      </c>
      <c r="E180" s="64" t="s">
        <v>145</v>
      </c>
      <c r="F180" s="64" t="s">
        <v>145</v>
      </c>
      <c r="G180" s="64" t="s">
        <v>145</v>
      </c>
      <c r="H180" s="31"/>
      <c r="I180" s="31"/>
      <c r="J180" s="31"/>
      <c r="K180" s="64" t="s">
        <v>145</v>
      </c>
      <c r="L180" s="64" t="s">
        <v>145</v>
      </c>
      <c r="M180" s="4">
        <f>M186</f>
        <v>330</v>
      </c>
      <c r="N180" s="4">
        <f t="shared" ref="N180:Y180" si="56">N186</f>
        <v>1015</v>
      </c>
      <c r="O180" s="4">
        <f t="shared" si="56"/>
        <v>231</v>
      </c>
      <c r="P180" s="4">
        <f t="shared" si="56"/>
        <v>694.70999999999992</v>
      </c>
      <c r="Q180" s="2">
        <f>Q186</f>
        <v>551.78</v>
      </c>
      <c r="R180" s="4">
        <f t="shared" si="56"/>
        <v>0</v>
      </c>
      <c r="S180" s="4">
        <f t="shared" si="56"/>
        <v>0</v>
      </c>
      <c r="T180" s="2">
        <f t="shared" ref="T180:X181" si="57">T186</f>
        <v>0</v>
      </c>
      <c r="U180" s="2">
        <f t="shared" si="57"/>
        <v>0</v>
      </c>
      <c r="V180" s="2">
        <f t="shared" si="57"/>
        <v>0</v>
      </c>
      <c r="W180" s="2">
        <f t="shared" si="57"/>
        <v>0</v>
      </c>
      <c r="X180" s="2">
        <f t="shared" si="57"/>
        <v>0</v>
      </c>
      <c r="Y180" s="4">
        <f t="shared" si="56"/>
        <v>2822.49</v>
      </c>
      <c r="Z180" s="20"/>
    </row>
    <row r="181" spans="1:26" ht="60.75" customHeight="1">
      <c r="A181" s="62"/>
      <c r="B181" s="25" t="s">
        <v>283</v>
      </c>
      <c r="C181" s="59" t="s">
        <v>157</v>
      </c>
      <c r="D181" s="59" t="s">
        <v>145</v>
      </c>
      <c r="E181" s="64" t="s">
        <v>145</v>
      </c>
      <c r="F181" s="64" t="s">
        <v>145</v>
      </c>
      <c r="G181" s="64" t="s">
        <v>145</v>
      </c>
      <c r="H181" s="31"/>
      <c r="I181" s="31"/>
      <c r="J181" s="31"/>
      <c r="K181" s="64" t="s">
        <v>145</v>
      </c>
      <c r="L181" s="64" t="s">
        <v>145</v>
      </c>
      <c r="M181" s="4">
        <v>0</v>
      </c>
      <c r="N181" s="4">
        <v>0</v>
      </c>
      <c r="O181" s="4">
        <v>0</v>
      </c>
      <c r="P181" s="4">
        <v>0</v>
      </c>
      <c r="Q181" s="2">
        <f>Q187</f>
        <v>0</v>
      </c>
      <c r="R181" s="4">
        <f>R187</f>
        <v>0</v>
      </c>
      <c r="S181" s="4">
        <f>S187</f>
        <v>0</v>
      </c>
      <c r="T181" s="2">
        <f t="shared" si="57"/>
        <v>0</v>
      </c>
      <c r="U181" s="2">
        <f t="shared" si="57"/>
        <v>0</v>
      </c>
      <c r="V181" s="2">
        <f t="shared" si="57"/>
        <v>0</v>
      </c>
      <c r="W181" s="2">
        <f t="shared" si="57"/>
        <v>0</v>
      </c>
      <c r="X181" s="2">
        <f t="shared" si="57"/>
        <v>0</v>
      </c>
      <c r="Y181" s="4">
        <f>Y187</f>
        <v>0</v>
      </c>
      <c r="Z181" s="20"/>
    </row>
    <row r="182" spans="1:26" ht="85.5" customHeight="1">
      <c r="A182" s="57" t="s">
        <v>205</v>
      </c>
      <c r="B182" s="25" t="s">
        <v>225</v>
      </c>
      <c r="C182" s="59" t="s">
        <v>150</v>
      </c>
      <c r="D182" s="59" t="s">
        <v>145</v>
      </c>
      <c r="E182" s="59" t="s">
        <v>453</v>
      </c>
      <c r="F182" s="64" t="s">
        <v>145</v>
      </c>
      <c r="G182" s="59" t="s">
        <v>71</v>
      </c>
      <c r="H182" s="64" t="s">
        <v>145</v>
      </c>
      <c r="I182" s="64" t="s">
        <v>145</v>
      </c>
      <c r="J182" s="64" t="s">
        <v>145</v>
      </c>
      <c r="K182" s="64" t="s">
        <v>145</v>
      </c>
      <c r="L182" s="64" t="s">
        <v>145</v>
      </c>
      <c r="M182" s="7">
        <v>35.5</v>
      </c>
      <c r="N182" s="7">
        <v>38.700000000000003</v>
      </c>
      <c r="O182" s="7">
        <v>41.9</v>
      </c>
      <c r="P182" s="7">
        <v>45.1</v>
      </c>
      <c r="Q182" s="5">
        <v>48.3</v>
      </c>
      <c r="R182" s="7">
        <v>51.5</v>
      </c>
      <c r="S182" s="7">
        <v>54.7</v>
      </c>
      <c r="T182" s="5">
        <v>57.9</v>
      </c>
      <c r="U182" s="5">
        <v>58.9</v>
      </c>
      <c r="V182" s="2">
        <v>59.9</v>
      </c>
      <c r="W182" s="2">
        <v>60.9</v>
      </c>
      <c r="X182" s="5">
        <v>61.9</v>
      </c>
      <c r="Y182" s="64" t="s">
        <v>145</v>
      </c>
      <c r="Z182" s="20"/>
    </row>
    <row r="183" spans="1:26" ht="88.5" customHeight="1">
      <c r="A183" s="62" t="s">
        <v>204</v>
      </c>
      <c r="B183" s="32" t="s">
        <v>499</v>
      </c>
      <c r="C183" s="59" t="s">
        <v>157</v>
      </c>
      <c r="D183" s="59" t="s">
        <v>145</v>
      </c>
      <c r="E183" s="64" t="s">
        <v>145</v>
      </c>
      <c r="F183" s="64" t="s">
        <v>304</v>
      </c>
      <c r="G183" s="64" t="s">
        <v>145</v>
      </c>
      <c r="H183" s="31"/>
      <c r="I183" s="31"/>
      <c r="J183" s="31"/>
      <c r="K183" s="64" t="s">
        <v>145</v>
      </c>
      <c r="L183" s="64" t="s">
        <v>145</v>
      </c>
      <c r="M183" s="4">
        <f>M184+M186</f>
        <v>720</v>
      </c>
      <c r="N183" s="4">
        <f t="shared" ref="N183:S183" si="58">N184+N186</f>
        <v>1546</v>
      </c>
      <c r="O183" s="4">
        <f t="shared" si="58"/>
        <v>803</v>
      </c>
      <c r="P183" s="4">
        <f>P184+P186</f>
        <v>844.99999999999989</v>
      </c>
      <c r="Q183" s="4">
        <f t="shared" si="58"/>
        <v>745</v>
      </c>
      <c r="R183" s="4">
        <f t="shared" si="58"/>
        <v>635</v>
      </c>
      <c r="S183" s="4">
        <f t="shared" si="58"/>
        <v>683</v>
      </c>
      <c r="T183" s="4">
        <f>T184+T186</f>
        <v>522.9</v>
      </c>
      <c r="U183" s="4">
        <f>U184+U186</f>
        <v>385</v>
      </c>
      <c r="V183" s="4">
        <f>V184+V186</f>
        <v>385</v>
      </c>
      <c r="W183" s="4">
        <f>W184+W186</f>
        <v>294.60000000000002</v>
      </c>
      <c r="X183" s="4">
        <f>X184+X186</f>
        <v>374.4</v>
      </c>
      <c r="Y183" s="4">
        <f>Y184+Y186+Y185+Y187</f>
        <v>7938.9</v>
      </c>
      <c r="Z183" s="20"/>
    </row>
    <row r="184" spans="1:26" ht="26.25" customHeight="1">
      <c r="A184" s="62"/>
      <c r="B184" s="63" t="s">
        <v>146</v>
      </c>
      <c r="C184" s="59" t="s">
        <v>157</v>
      </c>
      <c r="D184" s="59" t="s">
        <v>145</v>
      </c>
      <c r="E184" s="64" t="s">
        <v>145</v>
      </c>
      <c r="F184" s="64" t="s">
        <v>145</v>
      </c>
      <c r="G184" s="64" t="s">
        <v>145</v>
      </c>
      <c r="H184" s="31"/>
      <c r="I184" s="31"/>
      <c r="J184" s="31"/>
      <c r="K184" s="64" t="s">
        <v>145</v>
      </c>
      <c r="L184" s="64" t="s">
        <v>145</v>
      </c>
      <c r="M184" s="4">
        <f t="shared" ref="M184:S184" si="59">M191+M195+M199+M204+M207+M211+M221+M225+M216+M200+M206+M190+M202+M215+M220+M229+M230+M234+M236+M238+M240+M242+M201</f>
        <v>390</v>
      </c>
      <c r="N184" s="4">
        <f t="shared" si="59"/>
        <v>531</v>
      </c>
      <c r="O184" s="4">
        <f t="shared" si="59"/>
        <v>572</v>
      </c>
      <c r="P184" s="4">
        <f t="shared" si="59"/>
        <v>150.29</v>
      </c>
      <c r="Q184" s="4">
        <f t="shared" si="59"/>
        <v>193.22</v>
      </c>
      <c r="R184" s="4">
        <f t="shared" si="59"/>
        <v>635</v>
      </c>
      <c r="S184" s="4">
        <f t="shared" si="59"/>
        <v>683</v>
      </c>
      <c r="T184" s="4">
        <f t="shared" ref="T184:Y184" si="60">T191+T195+T199+T204+T207+T211+T221+T225+T216+T200+T206+T190+T202+T215+T220+T229+T230+T234+T236+T238+T240+T242+T201</f>
        <v>522.9</v>
      </c>
      <c r="U184" s="4">
        <f t="shared" si="60"/>
        <v>385</v>
      </c>
      <c r="V184" s="4">
        <f t="shared" si="60"/>
        <v>385</v>
      </c>
      <c r="W184" s="4">
        <f t="shared" si="60"/>
        <v>294.60000000000002</v>
      </c>
      <c r="X184" s="4">
        <f t="shared" si="60"/>
        <v>374.4</v>
      </c>
      <c r="Y184" s="4">
        <f t="shared" si="60"/>
        <v>5116.41</v>
      </c>
      <c r="Z184" s="20"/>
    </row>
    <row r="185" spans="1:26" ht="25.5" customHeight="1">
      <c r="A185" s="62"/>
      <c r="B185" s="63" t="s">
        <v>146</v>
      </c>
      <c r="C185" s="59" t="s">
        <v>157</v>
      </c>
      <c r="D185" s="59" t="s">
        <v>145</v>
      </c>
      <c r="E185" s="64" t="s">
        <v>145</v>
      </c>
      <c r="F185" s="64" t="s">
        <v>145</v>
      </c>
      <c r="G185" s="64" t="s">
        <v>145</v>
      </c>
      <c r="H185" s="31"/>
      <c r="I185" s="31"/>
      <c r="J185" s="31"/>
      <c r="K185" s="64" t="s">
        <v>145</v>
      </c>
      <c r="L185" s="64" t="s">
        <v>145</v>
      </c>
      <c r="M185" s="4">
        <v>0</v>
      </c>
      <c r="N185" s="4">
        <v>0</v>
      </c>
      <c r="O185" s="4">
        <v>0</v>
      </c>
      <c r="P185" s="4">
        <v>0</v>
      </c>
      <c r="Q185" s="2">
        <f t="shared" ref="Q185:Y185" si="61">Q242</f>
        <v>0</v>
      </c>
      <c r="R185" s="4">
        <f t="shared" si="61"/>
        <v>0</v>
      </c>
      <c r="S185" s="4">
        <f t="shared" si="61"/>
        <v>0</v>
      </c>
      <c r="T185" s="2">
        <f t="shared" si="61"/>
        <v>0</v>
      </c>
      <c r="U185" s="2">
        <f t="shared" si="61"/>
        <v>0</v>
      </c>
      <c r="V185" s="2">
        <f t="shared" si="61"/>
        <v>0</v>
      </c>
      <c r="W185" s="2">
        <f t="shared" si="61"/>
        <v>0</v>
      </c>
      <c r="X185" s="2">
        <f t="shared" si="61"/>
        <v>0</v>
      </c>
      <c r="Y185" s="4">
        <f t="shared" si="61"/>
        <v>0</v>
      </c>
      <c r="Z185" s="20"/>
    </row>
    <row r="186" spans="1:26" ht="55.5" customHeight="1">
      <c r="A186" s="62"/>
      <c r="B186" s="25" t="s">
        <v>33</v>
      </c>
      <c r="C186" s="59" t="s">
        <v>157</v>
      </c>
      <c r="D186" s="59" t="s">
        <v>145</v>
      </c>
      <c r="E186" s="64" t="s">
        <v>145</v>
      </c>
      <c r="F186" s="64" t="s">
        <v>145</v>
      </c>
      <c r="G186" s="64" t="s">
        <v>145</v>
      </c>
      <c r="H186" s="31"/>
      <c r="I186" s="31"/>
      <c r="J186" s="31"/>
      <c r="K186" s="64" t="s">
        <v>145</v>
      </c>
      <c r="L186" s="64" t="s">
        <v>145</v>
      </c>
      <c r="M186" s="4">
        <f>M193+M197+M209+M213</f>
        <v>330</v>
      </c>
      <c r="N186" s="4">
        <f>N193+N197+N209+N213</f>
        <v>1015</v>
      </c>
      <c r="O186" s="4">
        <f>O193+O197+O209+O213</f>
        <v>231</v>
      </c>
      <c r="P186" s="4">
        <f>P193+P197+P209+P213+P217+P231</f>
        <v>694.70999999999992</v>
      </c>
      <c r="Q186" s="2">
        <f>Q209+Q223+Q218+Q192</f>
        <v>551.78</v>
      </c>
      <c r="R186" s="4">
        <f>R193+R197+R209+R213+R218+R226</f>
        <v>0</v>
      </c>
      <c r="S186" s="4">
        <f t="shared" ref="S186:X186" si="62">S193+S197+S209+S213+S218</f>
        <v>0</v>
      </c>
      <c r="T186" s="2">
        <f t="shared" si="62"/>
        <v>0</v>
      </c>
      <c r="U186" s="2">
        <f t="shared" si="62"/>
        <v>0</v>
      </c>
      <c r="V186" s="2">
        <f t="shared" si="62"/>
        <v>0</v>
      </c>
      <c r="W186" s="2">
        <f t="shared" si="62"/>
        <v>0</v>
      </c>
      <c r="X186" s="2">
        <f t="shared" si="62"/>
        <v>0</v>
      </c>
      <c r="Y186" s="4">
        <f>M186+N186+O186+P186+Q186+R186+S186+T186</f>
        <v>2822.49</v>
      </c>
      <c r="Z186" s="20"/>
    </row>
    <row r="187" spans="1:26" ht="55.5" customHeight="1">
      <c r="A187" s="62"/>
      <c r="B187" s="25" t="s">
        <v>283</v>
      </c>
      <c r="C187" s="59" t="s">
        <v>157</v>
      </c>
      <c r="D187" s="59" t="s">
        <v>145</v>
      </c>
      <c r="E187" s="64" t="s">
        <v>145</v>
      </c>
      <c r="F187" s="64" t="s">
        <v>145</v>
      </c>
      <c r="G187" s="64" t="s">
        <v>145</v>
      </c>
      <c r="H187" s="31"/>
      <c r="I187" s="31"/>
      <c r="J187" s="31"/>
      <c r="K187" s="64" t="s">
        <v>145</v>
      </c>
      <c r="L187" s="64" t="s">
        <v>145</v>
      </c>
      <c r="M187" s="4">
        <v>0</v>
      </c>
      <c r="N187" s="4">
        <v>0</v>
      </c>
      <c r="O187" s="4">
        <v>0</v>
      </c>
      <c r="P187" s="4">
        <f t="shared" ref="P187:Y187" si="63">P244</f>
        <v>0</v>
      </c>
      <c r="Q187" s="2">
        <f t="shared" si="63"/>
        <v>0</v>
      </c>
      <c r="R187" s="4">
        <f t="shared" si="63"/>
        <v>0</v>
      </c>
      <c r="S187" s="4">
        <f t="shared" si="63"/>
        <v>0</v>
      </c>
      <c r="T187" s="2">
        <f t="shared" si="63"/>
        <v>0</v>
      </c>
      <c r="U187" s="2">
        <f>U244</f>
        <v>0</v>
      </c>
      <c r="V187" s="2">
        <f>V244</f>
        <v>0</v>
      </c>
      <c r="W187" s="2">
        <f>W244</f>
        <v>0</v>
      </c>
      <c r="X187" s="2">
        <f>X244</f>
        <v>0</v>
      </c>
      <c r="Y187" s="4">
        <f t="shared" si="63"/>
        <v>0</v>
      </c>
      <c r="Z187" s="20"/>
    </row>
    <row r="188" spans="1:26" ht="192.75" customHeight="1">
      <c r="A188" s="62" t="s">
        <v>84</v>
      </c>
      <c r="B188" s="25" t="s">
        <v>279</v>
      </c>
      <c r="C188" s="59" t="s">
        <v>150</v>
      </c>
      <c r="D188" s="59" t="s">
        <v>145</v>
      </c>
      <c r="E188" s="59" t="s">
        <v>493</v>
      </c>
      <c r="F188" s="64" t="s">
        <v>145</v>
      </c>
      <c r="G188" s="59" t="s">
        <v>71</v>
      </c>
      <c r="H188" s="64" t="s">
        <v>145</v>
      </c>
      <c r="I188" s="64" t="s">
        <v>145</v>
      </c>
      <c r="J188" s="64" t="s">
        <v>145</v>
      </c>
      <c r="K188" s="64" t="s">
        <v>145</v>
      </c>
      <c r="L188" s="64" t="s">
        <v>145</v>
      </c>
      <c r="M188" s="7">
        <v>46</v>
      </c>
      <c r="N188" s="7">
        <v>50</v>
      </c>
      <c r="O188" s="7">
        <v>53</v>
      </c>
      <c r="P188" s="7">
        <v>56</v>
      </c>
      <c r="Q188" s="5">
        <v>59</v>
      </c>
      <c r="R188" s="7">
        <v>62</v>
      </c>
      <c r="S188" s="7">
        <v>65</v>
      </c>
      <c r="T188" s="5">
        <v>68</v>
      </c>
      <c r="U188" s="5">
        <v>69</v>
      </c>
      <c r="V188" s="2">
        <v>70</v>
      </c>
      <c r="W188" s="2">
        <v>71</v>
      </c>
      <c r="X188" s="5">
        <v>72</v>
      </c>
      <c r="Y188" s="4" t="s">
        <v>145</v>
      </c>
      <c r="Z188" s="20"/>
    </row>
    <row r="189" spans="1:26" ht="68.25" customHeight="1">
      <c r="A189" s="62" t="s">
        <v>87</v>
      </c>
      <c r="B189" s="33" t="s">
        <v>83</v>
      </c>
      <c r="C189" s="64" t="s">
        <v>145</v>
      </c>
      <c r="D189" s="59" t="s">
        <v>145</v>
      </c>
      <c r="E189" s="64" t="s">
        <v>145</v>
      </c>
      <c r="F189" s="64" t="s">
        <v>303</v>
      </c>
      <c r="G189" s="59" t="s">
        <v>71</v>
      </c>
      <c r="H189" s="64" t="s">
        <v>145</v>
      </c>
      <c r="I189" s="64" t="s">
        <v>145</v>
      </c>
      <c r="J189" s="64" t="s">
        <v>145</v>
      </c>
      <c r="K189" s="64" t="s">
        <v>145</v>
      </c>
      <c r="L189" s="64" t="s">
        <v>145</v>
      </c>
      <c r="M189" s="4">
        <f>M191+M192+M190</f>
        <v>0</v>
      </c>
      <c r="N189" s="4">
        <f t="shared" ref="N189:X189" si="64">N191+N192+N190</f>
        <v>0</v>
      </c>
      <c r="O189" s="4">
        <f t="shared" si="64"/>
        <v>0</v>
      </c>
      <c r="P189" s="4">
        <f t="shared" si="64"/>
        <v>50</v>
      </c>
      <c r="Q189" s="4">
        <f t="shared" si="64"/>
        <v>60</v>
      </c>
      <c r="R189" s="4">
        <f t="shared" si="64"/>
        <v>90</v>
      </c>
      <c r="S189" s="4">
        <f t="shared" si="64"/>
        <v>98</v>
      </c>
      <c r="T189" s="4">
        <f t="shared" si="64"/>
        <v>78.099999999999994</v>
      </c>
      <c r="U189" s="4">
        <f t="shared" si="64"/>
        <v>80</v>
      </c>
      <c r="V189" s="4">
        <f>V191+V192+V190+V193</f>
        <v>80</v>
      </c>
      <c r="W189" s="4">
        <f t="shared" si="64"/>
        <v>61.5</v>
      </c>
      <c r="X189" s="4">
        <f t="shared" si="64"/>
        <v>76.599999999999994</v>
      </c>
      <c r="Y189" s="4">
        <f>Y190+Y192+Y191</f>
        <v>674.2</v>
      </c>
      <c r="Z189" s="20"/>
    </row>
    <row r="190" spans="1:26" ht="28.5" customHeight="1">
      <c r="A190" s="76"/>
      <c r="B190" s="63" t="s">
        <v>146</v>
      </c>
      <c r="C190" s="59" t="s">
        <v>157</v>
      </c>
      <c r="D190" s="59" t="s">
        <v>145</v>
      </c>
      <c r="E190" s="64" t="s">
        <v>145</v>
      </c>
      <c r="F190" s="64" t="s">
        <v>145</v>
      </c>
      <c r="G190" s="64" t="s">
        <v>145</v>
      </c>
      <c r="H190" s="31" t="s">
        <v>177</v>
      </c>
      <c r="I190" s="31" t="s">
        <v>315</v>
      </c>
      <c r="J190" s="31" t="s">
        <v>186</v>
      </c>
      <c r="K190" s="64" t="s">
        <v>145</v>
      </c>
      <c r="L190" s="64" t="s">
        <v>145</v>
      </c>
      <c r="M190" s="4">
        <v>0</v>
      </c>
      <c r="N190" s="4">
        <v>0</v>
      </c>
      <c r="O190" s="4">
        <v>0</v>
      </c>
      <c r="P190" s="4">
        <v>0</v>
      </c>
      <c r="Q190" s="4">
        <v>60</v>
      </c>
      <c r="R190" s="4">
        <v>90</v>
      </c>
      <c r="S190" s="4">
        <v>98</v>
      </c>
      <c r="T190" s="2">
        <v>78.099999999999994</v>
      </c>
      <c r="U190" s="2">
        <v>80</v>
      </c>
      <c r="V190" s="2">
        <v>80</v>
      </c>
      <c r="W190" s="2">
        <v>61.5</v>
      </c>
      <c r="X190" s="2">
        <v>76.599999999999994</v>
      </c>
      <c r="Y190" s="4">
        <f>SUM(M190:X190)</f>
        <v>624.20000000000005</v>
      </c>
      <c r="Z190" s="20"/>
    </row>
    <row r="191" spans="1:26" ht="23.25" customHeight="1">
      <c r="A191" s="76"/>
      <c r="B191" s="63" t="s">
        <v>146</v>
      </c>
      <c r="C191" s="59" t="s">
        <v>157</v>
      </c>
      <c r="D191" s="59" t="s">
        <v>145</v>
      </c>
      <c r="E191" s="64" t="s">
        <v>145</v>
      </c>
      <c r="F191" s="64" t="s">
        <v>145</v>
      </c>
      <c r="G191" s="64" t="s">
        <v>145</v>
      </c>
      <c r="H191" s="31" t="s">
        <v>177</v>
      </c>
      <c r="I191" s="31" t="s">
        <v>85</v>
      </c>
      <c r="J191" s="31" t="s">
        <v>186</v>
      </c>
      <c r="K191" s="64"/>
      <c r="L191" s="64"/>
      <c r="M191" s="4">
        <v>0</v>
      </c>
      <c r="N191" s="4">
        <v>0</v>
      </c>
      <c r="O191" s="4">
        <v>0</v>
      </c>
      <c r="P191" s="4">
        <v>3.5</v>
      </c>
      <c r="Q191" s="2">
        <v>0</v>
      </c>
      <c r="R191" s="4">
        <v>0</v>
      </c>
      <c r="S191" s="4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4">
        <f>SUM(M191:X191)</f>
        <v>3.5</v>
      </c>
      <c r="Z191" s="20"/>
    </row>
    <row r="192" spans="1:26" ht="39.75" customHeight="1">
      <c r="A192" s="76"/>
      <c r="B192" s="63" t="s">
        <v>148</v>
      </c>
      <c r="C192" s="59"/>
      <c r="D192" s="59"/>
      <c r="E192" s="64"/>
      <c r="F192" s="64"/>
      <c r="G192" s="64"/>
      <c r="H192" s="64"/>
      <c r="I192" s="64"/>
      <c r="J192" s="64"/>
      <c r="K192" s="64"/>
      <c r="L192" s="64"/>
      <c r="M192" s="4">
        <v>0</v>
      </c>
      <c r="N192" s="4">
        <v>0</v>
      </c>
      <c r="O192" s="4">
        <v>0</v>
      </c>
      <c r="P192" s="4">
        <v>46.5</v>
      </c>
      <c r="Q192" s="2">
        <v>0</v>
      </c>
      <c r="R192" s="4">
        <v>0</v>
      </c>
      <c r="S192" s="4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4">
        <f>P192+Q192+R192+S192</f>
        <v>46.5</v>
      </c>
      <c r="Z192" s="52">
        <f>SUM(Y192)</f>
        <v>46.5</v>
      </c>
    </row>
    <row r="193" spans="1:26" ht="27" customHeight="1">
      <c r="A193" s="76"/>
      <c r="B193" s="25" t="s">
        <v>446</v>
      </c>
      <c r="C193" s="59" t="s">
        <v>157</v>
      </c>
      <c r="D193" s="59" t="s">
        <v>145</v>
      </c>
      <c r="E193" s="64" t="s">
        <v>145</v>
      </c>
      <c r="F193" s="64" t="s">
        <v>145</v>
      </c>
      <c r="G193" s="64" t="s">
        <v>145</v>
      </c>
      <c r="H193" s="31" t="s">
        <v>177</v>
      </c>
      <c r="I193" s="31" t="s">
        <v>66</v>
      </c>
      <c r="J193" s="31" t="s">
        <v>186</v>
      </c>
      <c r="K193" s="64" t="s">
        <v>145</v>
      </c>
      <c r="L193" s="64" t="s">
        <v>145</v>
      </c>
      <c r="M193" s="4">
        <v>0</v>
      </c>
      <c r="N193" s="4">
        <v>0</v>
      </c>
      <c r="O193" s="4">
        <v>0</v>
      </c>
      <c r="P193" s="4">
        <v>46.5</v>
      </c>
      <c r="Q193" s="2">
        <v>0</v>
      </c>
      <c r="R193" s="4">
        <v>0</v>
      </c>
      <c r="S193" s="4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4">
        <f>SUM(M193:S193)</f>
        <v>46.5</v>
      </c>
      <c r="Z193" s="20"/>
    </row>
    <row r="194" spans="1:26" ht="40.5" customHeight="1">
      <c r="A194" s="62" t="s">
        <v>88</v>
      </c>
      <c r="B194" s="33" t="s">
        <v>222</v>
      </c>
      <c r="C194" s="64" t="s">
        <v>145</v>
      </c>
      <c r="D194" s="59" t="s">
        <v>145</v>
      </c>
      <c r="E194" s="64" t="s">
        <v>145</v>
      </c>
      <c r="F194" s="64" t="s">
        <v>218</v>
      </c>
      <c r="G194" s="59" t="s">
        <v>71</v>
      </c>
      <c r="H194" s="64" t="s">
        <v>145</v>
      </c>
      <c r="I194" s="64" t="s">
        <v>145</v>
      </c>
      <c r="J194" s="64" t="s">
        <v>145</v>
      </c>
      <c r="K194" s="64" t="s">
        <v>145</v>
      </c>
      <c r="L194" s="64" t="s">
        <v>145</v>
      </c>
      <c r="M194" s="4">
        <f>M195+M196</f>
        <v>0</v>
      </c>
      <c r="N194" s="4">
        <v>0</v>
      </c>
      <c r="O194" s="4">
        <f>O195+O196</f>
        <v>210</v>
      </c>
      <c r="P194" s="4">
        <f>P195+P196</f>
        <v>210</v>
      </c>
      <c r="Q194" s="2">
        <v>0</v>
      </c>
      <c r="R194" s="4">
        <v>0</v>
      </c>
      <c r="S194" s="4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4">
        <f>Y195+Y196</f>
        <v>420</v>
      </c>
      <c r="Z194" s="20"/>
    </row>
    <row r="195" spans="1:26" ht="24.75" customHeight="1">
      <c r="A195" s="76"/>
      <c r="B195" s="63" t="s">
        <v>146</v>
      </c>
      <c r="C195" s="59" t="s">
        <v>157</v>
      </c>
      <c r="D195" s="59" t="s">
        <v>145</v>
      </c>
      <c r="E195" s="64" t="s">
        <v>145</v>
      </c>
      <c r="F195" s="64" t="s">
        <v>145</v>
      </c>
      <c r="G195" s="64" t="s">
        <v>145</v>
      </c>
      <c r="H195" s="31" t="s">
        <v>177</v>
      </c>
      <c r="I195" s="31" t="s">
        <v>85</v>
      </c>
      <c r="J195" s="31" t="s">
        <v>186</v>
      </c>
      <c r="K195" s="64" t="s">
        <v>145</v>
      </c>
      <c r="L195" s="64" t="s">
        <v>145</v>
      </c>
      <c r="M195" s="4">
        <v>0</v>
      </c>
      <c r="N195" s="4">
        <v>0</v>
      </c>
      <c r="O195" s="4">
        <v>63</v>
      </c>
      <c r="P195" s="4">
        <v>14.7</v>
      </c>
      <c r="Q195" s="2">
        <v>0</v>
      </c>
      <c r="R195" s="4">
        <v>0</v>
      </c>
      <c r="S195" s="4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4">
        <f>O195+P195</f>
        <v>77.7</v>
      </c>
      <c r="Z195" s="20"/>
    </row>
    <row r="196" spans="1:26" ht="32.25" customHeight="1">
      <c r="A196" s="76"/>
      <c r="B196" s="63" t="s">
        <v>148</v>
      </c>
      <c r="C196" s="59"/>
      <c r="D196" s="59"/>
      <c r="E196" s="64"/>
      <c r="F196" s="64"/>
      <c r="G196" s="64"/>
      <c r="H196" s="64"/>
      <c r="I196" s="64"/>
      <c r="J196" s="64"/>
      <c r="K196" s="64"/>
      <c r="L196" s="64"/>
      <c r="M196" s="4">
        <v>0</v>
      </c>
      <c r="N196" s="4">
        <v>0</v>
      </c>
      <c r="O196" s="4">
        <v>147</v>
      </c>
      <c r="P196" s="4">
        <v>195.3</v>
      </c>
      <c r="Q196" s="2">
        <v>0</v>
      </c>
      <c r="R196" s="4">
        <v>0</v>
      </c>
      <c r="S196" s="4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4">
        <f>O196+P196</f>
        <v>342.3</v>
      </c>
      <c r="Z196" s="52">
        <f>SUM(Y196)</f>
        <v>342.3</v>
      </c>
    </row>
    <row r="197" spans="1:26" ht="27" customHeight="1">
      <c r="A197" s="76"/>
      <c r="B197" s="25" t="s">
        <v>446</v>
      </c>
      <c r="C197" s="59" t="s">
        <v>157</v>
      </c>
      <c r="D197" s="59" t="s">
        <v>145</v>
      </c>
      <c r="E197" s="64" t="s">
        <v>145</v>
      </c>
      <c r="F197" s="64" t="s">
        <v>145</v>
      </c>
      <c r="G197" s="64" t="s">
        <v>145</v>
      </c>
      <c r="H197" s="31" t="s">
        <v>177</v>
      </c>
      <c r="I197" s="31" t="s">
        <v>66</v>
      </c>
      <c r="J197" s="31" t="s">
        <v>186</v>
      </c>
      <c r="K197" s="64" t="s">
        <v>145</v>
      </c>
      <c r="L197" s="64" t="s">
        <v>145</v>
      </c>
      <c r="M197" s="4">
        <v>0</v>
      </c>
      <c r="N197" s="4">
        <v>0</v>
      </c>
      <c r="O197" s="4">
        <v>147</v>
      </c>
      <c r="P197" s="4">
        <v>195.3</v>
      </c>
      <c r="Q197" s="2">
        <v>0</v>
      </c>
      <c r="R197" s="4">
        <v>0</v>
      </c>
      <c r="S197" s="4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4">
        <f>SUM(M197:S197)</f>
        <v>342.3</v>
      </c>
      <c r="Z197" s="20"/>
    </row>
    <row r="198" spans="1:26" ht="123.75" customHeight="1">
      <c r="A198" s="62" t="s">
        <v>206</v>
      </c>
      <c r="B198" s="33" t="s">
        <v>63</v>
      </c>
      <c r="C198" s="64" t="s">
        <v>145</v>
      </c>
      <c r="D198" s="59" t="s">
        <v>145</v>
      </c>
      <c r="E198" s="64" t="s">
        <v>145</v>
      </c>
      <c r="F198" s="64" t="s">
        <v>304</v>
      </c>
      <c r="G198" s="59" t="s">
        <v>71</v>
      </c>
      <c r="H198" s="64" t="s">
        <v>145</v>
      </c>
      <c r="I198" s="64" t="s">
        <v>145</v>
      </c>
      <c r="J198" s="64" t="s">
        <v>145</v>
      </c>
      <c r="K198" s="64" t="s">
        <v>145</v>
      </c>
      <c r="L198" s="64" t="s">
        <v>145</v>
      </c>
      <c r="M198" s="4">
        <f t="shared" ref="M198:R198" si="65">M199+M202+M200+M201</f>
        <v>60</v>
      </c>
      <c r="N198" s="4">
        <f t="shared" si="65"/>
        <v>96</v>
      </c>
      <c r="O198" s="4">
        <f t="shared" si="65"/>
        <v>96</v>
      </c>
      <c r="P198" s="4">
        <f t="shared" si="65"/>
        <v>98</v>
      </c>
      <c r="Q198" s="4">
        <f t="shared" si="65"/>
        <v>98</v>
      </c>
      <c r="R198" s="4">
        <f t="shared" si="65"/>
        <v>98</v>
      </c>
      <c r="S198" s="4">
        <f t="shared" ref="S198:X198" si="66">S199+S202+S200+S201</f>
        <v>98</v>
      </c>
      <c r="T198" s="4">
        <f t="shared" si="66"/>
        <v>78.099999999999994</v>
      </c>
      <c r="U198" s="4">
        <f t="shared" si="66"/>
        <v>85</v>
      </c>
      <c r="V198" s="4">
        <f t="shared" si="66"/>
        <v>85</v>
      </c>
      <c r="W198" s="4">
        <f t="shared" si="66"/>
        <v>65.3</v>
      </c>
      <c r="X198" s="4">
        <f t="shared" si="66"/>
        <v>81.400000000000006</v>
      </c>
      <c r="Y198" s="4">
        <f>Y199+Y202+Y200</f>
        <v>729</v>
      </c>
      <c r="Z198" s="20"/>
    </row>
    <row r="199" spans="1:26" ht="21.75" customHeight="1">
      <c r="A199" s="57"/>
      <c r="B199" s="63" t="s">
        <v>146</v>
      </c>
      <c r="C199" s="59" t="s">
        <v>157</v>
      </c>
      <c r="D199" s="59" t="s">
        <v>145</v>
      </c>
      <c r="E199" s="64" t="s">
        <v>145</v>
      </c>
      <c r="F199" s="64" t="s">
        <v>145</v>
      </c>
      <c r="G199" s="64" t="s">
        <v>145</v>
      </c>
      <c r="H199" s="31" t="s">
        <v>177</v>
      </c>
      <c r="I199" s="31" t="s">
        <v>85</v>
      </c>
      <c r="J199" s="31" t="s">
        <v>179</v>
      </c>
      <c r="K199" s="64" t="s">
        <v>145</v>
      </c>
      <c r="L199" s="64" t="s">
        <v>145</v>
      </c>
      <c r="M199" s="4">
        <v>60</v>
      </c>
      <c r="N199" s="4">
        <v>96</v>
      </c>
      <c r="O199" s="4">
        <v>96</v>
      </c>
      <c r="P199" s="4">
        <v>0</v>
      </c>
      <c r="Q199" s="2">
        <v>0</v>
      </c>
      <c r="R199" s="4">
        <v>0</v>
      </c>
      <c r="S199" s="4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4">
        <f>SUM(M199:S199)</f>
        <v>252</v>
      </c>
      <c r="Z199" s="20"/>
    </row>
    <row r="200" spans="1:26" ht="21.75" customHeight="1">
      <c r="A200" s="57"/>
      <c r="B200" s="63" t="s">
        <v>146</v>
      </c>
      <c r="C200" s="59" t="s">
        <v>157</v>
      </c>
      <c r="D200" s="59" t="s">
        <v>145</v>
      </c>
      <c r="E200" s="64" t="s">
        <v>145</v>
      </c>
      <c r="F200" s="64" t="s">
        <v>145</v>
      </c>
      <c r="G200" s="64" t="s">
        <v>145</v>
      </c>
      <c r="H200" s="31" t="s">
        <v>177</v>
      </c>
      <c r="I200" s="31" t="s">
        <v>258</v>
      </c>
      <c r="J200" s="31" t="s">
        <v>179</v>
      </c>
      <c r="K200" s="64" t="s">
        <v>145</v>
      </c>
      <c r="L200" s="64" t="s">
        <v>145</v>
      </c>
      <c r="M200" s="4">
        <v>0</v>
      </c>
      <c r="N200" s="4">
        <v>0</v>
      </c>
      <c r="O200" s="4">
        <v>0</v>
      </c>
      <c r="P200" s="4">
        <v>98</v>
      </c>
      <c r="Q200" s="2">
        <v>98</v>
      </c>
      <c r="R200" s="4">
        <v>0</v>
      </c>
      <c r="S200" s="4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4">
        <f>SUM(M200:S200)+T200+U200+V200+W200+X200</f>
        <v>196</v>
      </c>
      <c r="Z200" s="20"/>
    </row>
    <row r="201" spans="1:26" ht="21.75" customHeight="1">
      <c r="A201" s="57"/>
      <c r="B201" s="63"/>
      <c r="C201" s="59"/>
      <c r="D201" s="59"/>
      <c r="E201" s="64"/>
      <c r="F201" s="64"/>
      <c r="G201" s="64"/>
      <c r="H201" s="31" t="s">
        <v>177</v>
      </c>
      <c r="I201" s="31" t="s">
        <v>258</v>
      </c>
      <c r="J201" s="31" t="s">
        <v>182</v>
      </c>
      <c r="K201" s="64" t="s">
        <v>145</v>
      </c>
      <c r="L201" s="64" t="s">
        <v>145</v>
      </c>
      <c r="M201" s="4">
        <v>0</v>
      </c>
      <c r="N201" s="4">
        <v>0</v>
      </c>
      <c r="O201" s="4">
        <v>0</v>
      </c>
      <c r="P201" s="4">
        <v>0</v>
      </c>
      <c r="Q201" s="2">
        <v>0</v>
      </c>
      <c r="R201" s="4">
        <v>0</v>
      </c>
      <c r="S201" s="4">
        <v>0</v>
      </c>
      <c r="T201" s="2">
        <v>78.099999999999994</v>
      </c>
      <c r="U201" s="2">
        <v>0</v>
      </c>
      <c r="V201" s="2">
        <v>85</v>
      </c>
      <c r="W201" s="2">
        <v>65.3</v>
      </c>
      <c r="X201" s="2">
        <v>81.400000000000006</v>
      </c>
      <c r="Y201" s="4">
        <f>SUM(M201:S201)+T201+U201+V201+W201+X201</f>
        <v>309.79999999999995</v>
      </c>
      <c r="Z201" s="20"/>
    </row>
    <row r="202" spans="1:26" ht="21" customHeight="1">
      <c r="A202" s="57"/>
      <c r="B202" s="63" t="s">
        <v>146</v>
      </c>
      <c r="C202" s="59" t="s">
        <v>157</v>
      </c>
      <c r="D202" s="59" t="s">
        <v>145</v>
      </c>
      <c r="E202" s="64" t="s">
        <v>145</v>
      </c>
      <c r="F202" s="64" t="s">
        <v>145</v>
      </c>
      <c r="G202" s="64" t="s">
        <v>145</v>
      </c>
      <c r="H202" s="31" t="s">
        <v>177</v>
      </c>
      <c r="I202" s="31" t="s">
        <v>258</v>
      </c>
      <c r="J202" s="31" t="s">
        <v>186</v>
      </c>
      <c r="K202" s="64" t="s">
        <v>145</v>
      </c>
      <c r="L202" s="64" t="s">
        <v>145</v>
      </c>
      <c r="M202" s="4">
        <v>0</v>
      </c>
      <c r="N202" s="4">
        <v>0</v>
      </c>
      <c r="O202" s="4">
        <v>0</v>
      </c>
      <c r="P202" s="4">
        <v>0</v>
      </c>
      <c r="Q202" s="2">
        <v>0</v>
      </c>
      <c r="R202" s="4">
        <v>98</v>
      </c>
      <c r="S202" s="4">
        <v>98</v>
      </c>
      <c r="T202" s="2">
        <v>0</v>
      </c>
      <c r="U202" s="2">
        <v>85</v>
      </c>
      <c r="V202" s="2">
        <v>0</v>
      </c>
      <c r="W202" s="2">
        <v>0</v>
      </c>
      <c r="X202" s="2">
        <v>0</v>
      </c>
      <c r="Y202" s="4">
        <f>SUM(M202:S202)+T202+U202+V202+W202+X202</f>
        <v>281</v>
      </c>
      <c r="Z202" s="20"/>
    </row>
    <row r="203" spans="1:26" ht="89.25" customHeight="1">
      <c r="A203" s="62" t="s">
        <v>89</v>
      </c>
      <c r="B203" s="33" t="s">
        <v>64</v>
      </c>
      <c r="C203" s="64" t="s">
        <v>145</v>
      </c>
      <c r="D203" s="59" t="s">
        <v>145</v>
      </c>
      <c r="E203" s="64" t="s">
        <v>145</v>
      </c>
      <c r="F203" s="64">
        <v>2021</v>
      </c>
      <c r="G203" s="59" t="s">
        <v>71</v>
      </c>
      <c r="H203" s="64" t="s">
        <v>145</v>
      </c>
      <c r="I203" s="64" t="s">
        <v>145</v>
      </c>
      <c r="J203" s="64" t="s">
        <v>145</v>
      </c>
      <c r="K203" s="64" t="s">
        <v>145</v>
      </c>
      <c r="L203" s="64" t="s">
        <v>145</v>
      </c>
      <c r="M203" s="4">
        <v>0</v>
      </c>
      <c r="N203" s="4">
        <v>0</v>
      </c>
      <c r="O203" s="4">
        <v>0</v>
      </c>
      <c r="P203" s="4">
        <v>0</v>
      </c>
      <c r="Q203" s="2">
        <v>0</v>
      </c>
      <c r="R203" s="4">
        <v>0</v>
      </c>
      <c r="S203" s="4">
        <v>0</v>
      </c>
      <c r="T203" s="2">
        <f>T204</f>
        <v>0</v>
      </c>
      <c r="U203" s="2">
        <f>U204</f>
        <v>0</v>
      </c>
      <c r="V203" s="2">
        <f>V204</f>
        <v>0</v>
      </c>
      <c r="W203" s="2">
        <f>W204</f>
        <v>0</v>
      </c>
      <c r="X203" s="2">
        <f>X204</f>
        <v>0</v>
      </c>
      <c r="Y203" s="4">
        <f>M203+N203+O203+P203+Q203+R203+S203+T203</f>
        <v>0</v>
      </c>
      <c r="Z203" s="20"/>
    </row>
    <row r="204" spans="1:26" ht="25.5" customHeight="1">
      <c r="A204" s="57"/>
      <c r="B204" s="63" t="s">
        <v>146</v>
      </c>
      <c r="C204" s="59" t="s">
        <v>157</v>
      </c>
      <c r="D204" s="59" t="s">
        <v>145</v>
      </c>
      <c r="E204" s="64" t="s">
        <v>145</v>
      </c>
      <c r="F204" s="64" t="s">
        <v>145</v>
      </c>
      <c r="G204" s="64" t="s">
        <v>145</v>
      </c>
      <c r="H204" s="31" t="s">
        <v>177</v>
      </c>
      <c r="I204" s="31" t="s">
        <v>85</v>
      </c>
      <c r="J204" s="31" t="s">
        <v>179</v>
      </c>
      <c r="K204" s="64" t="s">
        <v>145</v>
      </c>
      <c r="L204" s="64" t="s">
        <v>145</v>
      </c>
      <c r="M204" s="4">
        <v>0</v>
      </c>
      <c r="N204" s="4">
        <v>0</v>
      </c>
      <c r="O204" s="4">
        <v>0</v>
      </c>
      <c r="P204" s="4">
        <v>0</v>
      </c>
      <c r="Q204" s="2">
        <v>0</v>
      </c>
      <c r="R204" s="4">
        <v>0</v>
      </c>
      <c r="S204" s="4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4">
        <f>SUM(M204:S204)+T204</f>
        <v>0</v>
      </c>
      <c r="Z204" s="20"/>
    </row>
    <row r="205" spans="1:26" ht="171" customHeight="1">
      <c r="A205" s="62" t="s">
        <v>207</v>
      </c>
      <c r="B205" s="33" t="s">
        <v>518</v>
      </c>
      <c r="C205" s="64" t="s">
        <v>145</v>
      </c>
      <c r="D205" s="59" t="s">
        <v>145</v>
      </c>
      <c r="E205" s="64" t="s">
        <v>145</v>
      </c>
      <c r="F205" s="64" t="s">
        <v>304</v>
      </c>
      <c r="G205" s="59" t="s">
        <v>71</v>
      </c>
      <c r="H205" s="64" t="s">
        <v>145</v>
      </c>
      <c r="I205" s="64" t="s">
        <v>145</v>
      </c>
      <c r="J205" s="64" t="s">
        <v>145</v>
      </c>
      <c r="K205" s="64" t="s">
        <v>145</v>
      </c>
      <c r="L205" s="64" t="s">
        <v>145</v>
      </c>
      <c r="M205" s="4">
        <f t="shared" ref="M205:X205" si="67">M207+M208+M206</f>
        <v>240</v>
      </c>
      <c r="N205" s="4">
        <f t="shared" si="67"/>
        <v>250</v>
      </c>
      <c r="O205" s="4">
        <f t="shared" si="67"/>
        <v>120</v>
      </c>
      <c r="P205" s="4">
        <f t="shared" si="67"/>
        <v>120</v>
      </c>
      <c r="Q205" s="4">
        <f t="shared" si="67"/>
        <v>190</v>
      </c>
      <c r="R205" s="4">
        <f t="shared" si="67"/>
        <v>60</v>
      </c>
      <c r="S205" s="4">
        <f t="shared" si="67"/>
        <v>90</v>
      </c>
      <c r="T205" s="4">
        <f t="shared" si="67"/>
        <v>71.7</v>
      </c>
      <c r="U205" s="4">
        <f t="shared" si="67"/>
        <v>0</v>
      </c>
      <c r="V205" s="4">
        <f t="shared" si="67"/>
        <v>0</v>
      </c>
      <c r="W205" s="4">
        <f t="shared" si="67"/>
        <v>0</v>
      </c>
      <c r="X205" s="4">
        <f t="shared" si="67"/>
        <v>0</v>
      </c>
      <c r="Y205" s="4">
        <f>Y206+Y208+Y207</f>
        <v>1141.7</v>
      </c>
      <c r="Z205" s="20"/>
    </row>
    <row r="206" spans="1:26" ht="23.25" customHeight="1">
      <c r="A206" s="76"/>
      <c r="B206" s="63" t="s">
        <v>146</v>
      </c>
      <c r="C206" s="59" t="s">
        <v>157</v>
      </c>
      <c r="D206" s="59" t="s">
        <v>145</v>
      </c>
      <c r="E206" s="64" t="s">
        <v>145</v>
      </c>
      <c r="F206" s="64" t="s">
        <v>145</v>
      </c>
      <c r="G206" s="64" t="s">
        <v>145</v>
      </c>
      <c r="H206" s="31" t="s">
        <v>177</v>
      </c>
      <c r="I206" s="37" t="s">
        <v>317</v>
      </c>
      <c r="J206" s="31" t="s">
        <v>182</v>
      </c>
      <c r="K206" s="20"/>
      <c r="L206" s="20"/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4">
        <v>60</v>
      </c>
      <c r="S206" s="4">
        <v>90</v>
      </c>
      <c r="T206" s="2">
        <v>71.7</v>
      </c>
      <c r="U206" s="2">
        <v>0</v>
      </c>
      <c r="V206" s="2">
        <v>0</v>
      </c>
      <c r="W206" s="2">
        <v>0</v>
      </c>
      <c r="X206" s="2">
        <v>0</v>
      </c>
      <c r="Y206" s="4">
        <f>SUM(M206:X206)</f>
        <v>221.7</v>
      </c>
      <c r="Z206" s="20"/>
    </row>
    <row r="207" spans="1:26" ht="23.25" customHeight="1">
      <c r="A207" s="76"/>
      <c r="B207" s="63" t="s">
        <v>146</v>
      </c>
      <c r="C207" s="59" t="s">
        <v>157</v>
      </c>
      <c r="D207" s="59" t="s">
        <v>145</v>
      </c>
      <c r="E207" s="64" t="s">
        <v>145</v>
      </c>
      <c r="F207" s="64" t="s">
        <v>145</v>
      </c>
      <c r="G207" s="64" t="s">
        <v>145</v>
      </c>
      <c r="H207" s="31" t="s">
        <v>177</v>
      </c>
      <c r="I207" s="37" t="s">
        <v>85</v>
      </c>
      <c r="J207" s="31" t="s">
        <v>179</v>
      </c>
      <c r="K207" s="64" t="s">
        <v>145</v>
      </c>
      <c r="L207" s="64" t="s">
        <v>145</v>
      </c>
      <c r="M207" s="4">
        <v>120</v>
      </c>
      <c r="N207" s="4">
        <v>75</v>
      </c>
      <c r="O207" s="4">
        <v>36</v>
      </c>
      <c r="P207" s="4">
        <v>8.4</v>
      </c>
      <c r="Q207" s="2">
        <v>11.4</v>
      </c>
      <c r="R207" s="4">
        <v>0</v>
      </c>
      <c r="S207" s="4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4">
        <f>SUM(M207:X207)</f>
        <v>250.8</v>
      </c>
      <c r="Z207" s="20"/>
    </row>
    <row r="208" spans="1:26" ht="37.5" customHeight="1">
      <c r="A208" s="76"/>
      <c r="B208" s="63" t="s">
        <v>148</v>
      </c>
      <c r="C208" s="59"/>
      <c r="D208" s="59"/>
      <c r="E208" s="64"/>
      <c r="F208" s="64"/>
      <c r="G208" s="64"/>
      <c r="H208" s="64"/>
      <c r="I208" s="64"/>
      <c r="J208" s="64"/>
      <c r="K208" s="64"/>
      <c r="L208" s="64"/>
      <c r="M208" s="4">
        <f>M209</f>
        <v>120</v>
      </c>
      <c r="N208" s="4">
        <v>175</v>
      </c>
      <c r="O208" s="4">
        <v>84</v>
      </c>
      <c r="P208" s="4">
        <v>111.6</v>
      </c>
      <c r="Q208" s="2">
        <v>178.6</v>
      </c>
      <c r="R208" s="4">
        <v>0</v>
      </c>
      <c r="S208" s="4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4">
        <f>Y209</f>
        <v>669.2</v>
      </c>
      <c r="Z208" s="20"/>
    </row>
    <row r="209" spans="1:26" ht="20.25" customHeight="1">
      <c r="A209" s="76"/>
      <c r="B209" s="25" t="s">
        <v>446</v>
      </c>
      <c r="C209" s="59" t="s">
        <v>157</v>
      </c>
      <c r="D209" s="59" t="s">
        <v>145</v>
      </c>
      <c r="E209" s="64" t="s">
        <v>145</v>
      </c>
      <c r="F209" s="64" t="s">
        <v>145</v>
      </c>
      <c r="G209" s="64" t="s">
        <v>145</v>
      </c>
      <c r="H209" s="31" t="s">
        <v>177</v>
      </c>
      <c r="I209" s="31" t="s">
        <v>66</v>
      </c>
      <c r="J209" s="31" t="s">
        <v>179</v>
      </c>
      <c r="K209" s="64" t="s">
        <v>145</v>
      </c>
      <c r="L209" s="64" t="s">
        <v>145</v>
      </c>
      <c r="M209" s="4">
        <v>120</v>
      </c>
      <c r="N209" s="4">
        <v>175</v>
      </c>
      <c r="O209" s="4">
        <v>84</v>
      </c>
      <c r="P209" s="4">
        <v>111.6</v>
      </c>
      <c r="Q209" s="2">
        <v>178.6</v>
      </c>
      <c r="R209" s="4">
        <v>0</v>
      </c>
      <c r="S209" s="4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4">
        <f>SUM(M209:S209)</f>
        <v>669.2</v>
      </c>
      <c r="Z209" s="20"/>
    </row>
    <row r="210" spans="1:26" ht="66" customHeight="1">
      <c r="A210" s="62" t="s">
        <v>208</v>
      </c>
      <c r="B210" s="33" t="s">
        <v>215</v>
      </c>
      <c r="C210" s="64" t="s">
        <v>145</v>
      </c>
      <c r="D210" s="59" t="s">
        <v>145</v>
      </c>
      <c r="E210" s="64" t="s">
        <v>145</v>
      </c>
      <c r="F210" s="64" t="s">
        <v>160</v>
      </c>
      <c r="G210" s="59" t="s">
        <v>71</v>
      </c>
      <c r="H210" s="64" t="s">
        <v>145</v>
      </c>
      <c r="I210" s="64" t="s">
        <v>145</v>
      </c>
      <c r="J210" s="64" t="s">
        <v>145</v>
      </c>
      <c r="K210" s="64" t="s">
        <v>145</v>
      </c>
      <c r="L210" s="64" t="s">
        <v>145</v>
      </c>
      <c r="M210" s="4">
        <f>M211+M212</f>
        <v>420</v>
      </c>
      <c r="N210" s="4">
        <f>N211+N212</f>
        <v>1200</v>
      </c>
      <c r="O210" s="4">
        <v>0</v>
      </c>
      <c r="P210" s="4">
        <v>0</v>
      </c>
      <c r="Q210" s="2">
        <v>0</v>
      </c>
      <c r="R210" s="4">
        <v>0</v>
      </c>
      <c r="S210" s="4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4">
        <f>Y211+Y212</f>
        <v>1620</v>
      </c>
      <c r="Z210" s="20"/>
    </row>
    <row r="211" spans="1:26" ht="23.25" customHeight="1">
      <c r="A211" s="57"/>
      <c r="B211" s="63" t="s">
        <v>146</v>
      </c>
      <c r="C211" s="59" t="s">
        <v>157</v>
      </c>
      <c r="D211" s="59" t="s">
        <v>145</v>
      </c>
      <c r="E211" s="64" t="s">
        <v>145</v>
      </c>
      <c r="F211" s="64" t="s">
        <v>145</v>
      </c>
      <c r="G211" s="64" t="s">
        <v>145</v>
      </c>
      <c r="H211" s="31" t="s">
        <v>177</v>
      </c>
      <c r="I211" s="31" t="s">
        <v>180</v>
      </c>
      <c r="J211" s="31" t="s">
        <v>182</v>
      </c>
      <c r="K211" s="64" t="s">
        <v>145</v>
      </c>
      <c r="L211" s="64" t="s">
        <v>145</v>
      </c>
      <c r="M211" s="4">
        <v>210</v>
      </c>
      <c r="N211" s="4">
        <v>360</v>
      </c>
      <c r="O211" s="4">
        <v>0</v>
      </c>
      <c r="P211" s="4">
        <v>0</v>
      </c>
      <c r="Q211" s="2">
        <v>0</v>
      </c>
      <c r="R211" s="4">
        <v>0</v>
      </c>
      <c r="S211" s="4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4">
        <f>SUM(M211:S211)</f>
        <v>570</v>
      </c>
      <c r="Z211" s="20"/>
    </row>
    <row r="212" spans="1:26" ht="37.5" customHeight="1">
      <c r="A212" s="57"/>
      <c r="B212" s="63" t="s">
        <v>148</v>
      </c>
      <c r="C212" s="59"/>
      <c r="D212" s="59"/>
      <c r="E212" s="64"/>
      <c r="F212" s="64"/>
      <c r="G212" s="64"/>
      <c r="H212" s="64"/>
      <c r="I212" s="64"/>
      <c r="J212" s="64"/>
      <c r="K212" s="64"/>
      <c r="L212" s="64"/>
      <c r="M212" s="4">
        <f>M213</f>
        <v>210</v>
      </c>
      <c r="N212" s="4">
        <v>840</v>
      </c>
      <c r="O212" s="4">
        <v>0</v>
      </c>
      <c r="P212" s="4">
        <v>0</v>
      </c>
      <c r="Q212" s="2">
        <v>0</v>
      </c>
      <c r="R212" s="4">
        <v>0</v>
      </c>
      <c r="S212" s="4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4">
        <f>Y213</f>
        <v>1050</v>
      </c>
      <c r="Z212" s="20"/>
    </row>
    <row r="213" spans="1:26" ht="22.5" customHeight="1">
      <c r="A213" s="57"/>
      <c r="B213" s="25" t="s">
        <v>446</v>
      </c>
      <c r="C213" s="59" t="s">
        <v>157</v>
      </c>
      <c r="D213" s="59" t="s">
        <v>145</v>
      </c>
      <c r="E213" s="64" t="s">
        <v>145</v>
      </c>
      <c r="F213" s="64" t="s">
        <v>145</v>
      </c>
      <c r="G213" s="64" t="s">
        <v>145</v>
      </c>
      <c r="H213" s="31" t="s">
        <v>177</v>
      </c>
      <c r="I213" s="31" t="s">
        <v>229</v>
      </c>
      <c r="J213" s="31" t="s">
        <v>182</v>
      </c>
      <c r="K213" s="64" t="s">
        <v>145</v>
      </c>
      <c r="L213" s="64" t="s">
        <v>145</v>
      </c>
      <c r="M213" s="4">
        <v>210</v>
      </c>
      <c r="N213" s="4">
        <v>840</v>
      </c>
      <c r="O213" s="4">
        <v>0</v>
      </c>
      <c r="P213" s="4">
        <v>0</v>
      </c>
      <c r="Q213" s="2">
        <v>0</v>
      </c>
      <c r="R213" s="4">
        <v>0</v>
      </c>
      <c r="S213" s="4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4">
        <f>SUM(M213:S213)</f>
        <v>1050</v>
      </c>
      <c r="Z213" s="20"/>
    </row>
    <row r="214" spans="1:26" ht="54.75" customHeight="1">
      <c r="A214" s="62" t="s">
        <v>90</v>
      </c>
      <c r="B214" s="33" t="s">
        <v>226</v>
      </c>
      <c r="C214" s="64" t="s">
        <v>145</v>
      </c>
      <c r="D214" s="59" t="s">
        <v>145</v>
      </c>
      <c r="E214" s="64" t="s">
        <v>145</v>
      </c>
      <c r="F214" s="64" t="s">
        <v>306</v>
      </c>
      <c r="G214" s="59" t="s">
        <v>71</v>
      </c>
      <c r="H214" s="64" t="s">
        <v>145</v>
      </c>
      <c r="I214" s="64" t="s">
        <v>145</v>
      </c>
      <c r="J214" s="64" t="s">
        <v>145</v>
      </c>
      <c r="K214" s="64" t="s">
        <v>145</v>
      </c>
      <c r="L214" s="64" t="s">
        <v>145</v>
      </c>
      <c r="M214" s="4">
        <f>M215+M216+M217</f>
        <v>0</v>
      </c>
      <c r="N214" s="4">
        <f t="shared" ref="N214:X214" si="68">N215+N216+N217</f>
        <v>0</v>
      </c>
      <c r="O214" s="4">
        <f t="shared" si="68"/>
        <v>97</v>
      </c>
      <c r="P214" s="4">
        <f t="shared" si="68"/>
        <v>97</v>
      </c>
      <c r="Q214" s="4">
        <f t="shared" si="68"/>
        <v>97</v>
      </c>
      <c r="R214" s="4">
        <f t="shared" si="68"/>
        <v>97</v>
      </c>
      <c r="S214" s="4">
        <f t="shared" si="68"/>
        <v>98</v>
      </c>
      <c r="T214" s="4">
        <f t="shared" si="68"/>
        <v>95</v>
      </c>
      <c r="U214" s="4">
        <f t="shared" si="68"/>
        <v>0</v>
      </c>
      <c r="V214" s="4">
        <f t="shared" si="68"/>
        <v>0</v>
      </c>
      <c r="W214" s="4">
        <f t="shared" si="68"/>
        <v>0</v>
      </c>
      <c r="X214" s="4">
        <f t="shared" si="68"/>
        <v>0</v>
      </c>
      <c r="Y214" s="4">
        <f>Y215+Y217+Y216</f>
        <v>581</v>
      </c>
      <c r="Z214" s="20"/>
    </row>
    <row r="215" spans="1:26" ht="28.5" customHeight="1">
      <c r="A215" s="57"/>
      <c r="B215" s="63" t="s">
        <v>146</v>
      </c>
      <c r="C215" s="59" t="s">
        <v>157</v>
      </c>
      <c r="D215" s="59" t="s">
        <v>145</v>
      </c>
      <c r="E215" s="64" t="s">
        <v>145</v>
      </c>
      <c r="F215" s="64" t="s">
        <v>145</v>
      </c>
      <c r="G215" s="64" t="s">
        <v>145</v>
      </c>
      <c r="H215" s="31" t="s">
        <v>177</v>
      </c>
      <c r="I215" s="31" t="s">
        <v>318</v>
      </c>
      <c r="J215" s="31" t="s">
        <v>186</v>
      </c>
      <c r="K215" s="20"/>
      <c r="L215" s="20"/>
      <c r="M215" s="20">
        <v>0</v>
      </c>
      <c r="N215" s="20">
        <v>0</v>
      </c>
      <c r="O215" s="20">
        <v>0</v>
      </c>
      <c r="P215" s="20">
        <v>0</v>
      </c>
      <c r="Q215" s="20">
        <v>0</v>
      </c>
      <c r="R215" s="4">
        <v>97</v>
      </c>
      <c r="S215" s="4">
        <v>98</v>
      </c>
      <c r="T215" s="2">
        <v>95</v>
      </c>
      <c r="U215" s="2">
        <v>0</v>
      </c>
      <c r="V215" s="2">
        <v>0</v>
      </c>
      <c r="W215" s="2">
        <v>0</v>
      </c>
      <c r="X215" s="2">
        <v>0</v>
      </c>
      <c r="Y215" s="4">
        <f>SUM(M215:X215)</f>
        <v>290</v>
      </c>
      <c r="Z215" s="20"/>
    </row>
    <row r="216" spans="1:26" ht="27" customHeight="1">
      <c r="A216" s="57"/>
      <c r="B216" s="63" t="s">
        <v>146</v>
      </c>
      <c r="C216" s="59" t="s">
        <v>157</v>
      </c>
      <c r="D216" s="59" t="s">
        <v>145</v>
      </c>
      <c r="E216" s="64" t="s">
        <v>145</v>
      </c>
      <c r="F216" s="64" t="s">
        <v>145</v>
      </c>
      <c r="G216" s="64" t="s">
        <v>145</v>
      </c>
      <c r="H216" s="31" t="s">
        <v>177</v>
      </c>
      <c r="I216" s="31" t="s">
        <v>85</v>
      </c>
      <c r="J216" s="31" t="s">
        <v>186</v>
      </c>
      <c r="K216" s="64" t="s">
        <v>145</v>
      </c>
      <c r="L216" s="64" t="s">
        <v>145</v>
      </c>
      <c r="M216" s="4">
        <v>0</v>
      </c>
      <c r="N216" s="4">
        <v>0</v>
      </c>
      <c r="O216" s="4">
        <v>97</v>
      </c>
      <c r="P216" s="4">
        <v>6.79</v>
      </c>
      <c r="Q216" s="2">
        <v>5.82</v>
      </c>
      <c r="R216" s="4">
        <v>0</v>
      </c>
      <c r="S216" s="4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4">
        <f>SUM(M216:X216)</f>
        <v>109.61000000000001</v>
      </c>
      <c r="Z216" s="20"/>
    </row>
    <row r="217" spans="1:26" ht="36" customHeight="1">
      <c r="A217" s="57"/>
      <c r="B217" s="63" t="s">
        <v>148</v>
      </c>
      <c r="C217" s="59"/>
      <c r="D217" s="59"/>
      <c r="E217" s="64"/>
      <c r="F217" s="64"/>
      <c r="G217" s="64"/>
      <c r="H217" s="64"/>
      <c r="I217" s="64"/>
      <c r="J217" s="64"/>
      <c r="K217" s="64"/>
      <c r="L217" s="64"/>
      <c r="M217" s="4">
        <v>0</v>
      </c>
      <c r="N217" s="4">
        <v>0</v>
      </c>
      <c r="O217" s="4">
        <v>0</v>
      </c>
      <c r="P217" s="4">
        <f>P218</f>
        <v>90.21</v>
      </c>
      <c r="Q217" s="2">
        <v>91.18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4">
        <f>SUM(M217:S217)</f>
        <v>181.39</v>
      </c>
      <c r="Z217" s="20"/>
    </row>
    <row r="218" spans="1:26" ht="18" customHeight="1">
      <c r="A218" s="57"/>
      <c r="B218" s="25" t="s">
        <v>446</v>
      </c>
      <c r="C218" s="59" t="s">
        <v>157</v>
      </c>
      <c r="D218" s="59" t="s">
        <v>145</v>
      </c>
      <c r="E218" s="64" t="s">
        <v>145</v>
      </c>
      <c r="F218" s="64" t="s">
        <v>145</v>
      </c>
      <c r="G218" s="64" t="s">
        <v>145</v>
      </c>
      <c r="H218" s="31" t="s">
        <v>177</v>
      </c>
      <c r="I218" s="31" t="s">
        <v>66</v>
      </c>
      <c r="J218" s="31" t="s">
        <v>186</v>
      </c>
      <c r="K218" s="64" t="s">
        <v>145</v>
      </c>
      <c r="L218" s="64" t="s">
        <v>145</v>
      </c>
      <c r="M218" s="4">
        <v>0</v>
      </c>
      <c r="N218" s="4">
        <v>0</v>
      </c>
      <c r="O218" s="4">
        <v>0</v>
      </c>
      <c r="P218" s="4">
        <v>90.21</v>
      </c>
      <c r="Q218" s="2">
        <v>91.18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4">
        <f>SUM(M218:S218)</f>
        <v>181.39</v>
      </c>
      <c r="Z218" s="20"/>
    </row>
    <row r="219" spans="1:26" ht="85.5" customHeight="1">
      <c r="A219" s="62" t="s">
        <v>209</v>
      </c>
      <c r="B219" s="33" t="s">
        <v>228</v>
      </c>
      <c r="C219" s="64" t="s">
        <v>145</v>
      </c>
      <c r="D219" s="59" t="s">
        <v>145</v>
      </c>
      <c r="E219" s="64" t="s">
        <v>145</v>
      </c>
      <c r="F219" s="59" t="s">
        <v>302</v>
      </c>
      <c r="G219" s="59" t="s">
        <v>71</v>
      </c>
      <c r="H219" s="64" t="s">
        <v>145</v>
      </c>
      <c r="I219" s="64" t="s">
        <v>145</v>
      </c>
      <c r="J219" s="64" t="s">
        <v>145</v>
      </c>
      <c r="K219" s="64" t="s">
        <v>145</v>
      </c>
      <c r="L219" s="64" t="s">
        <v>145</v>
      </c>
      <c r="M219" s="4">
        <f>M220+M221+M222</f>
        <v>0</v>
      </c>
      <c r="N219" s="4">
        <f t="shared" ref="N219:X219" si="69">N220+N221+N222</f>
        <v>0</v>
      </c>
      <c r="O219" s="4">
        <f t="shared" si="69"/>
        <v>280</v>
      </c>
      <c r="P219" s="4">
        <f t="shared" si="69"/>
        <v>0</v>
      </c>
      <c r="Q219" s="4">
        <f t="shared" si="69"/>
        <v>300</v>
      </c>
      <c r="R219" s="4">
        <f t="shared" si="69"/>
        <v>0</v>
      </c>
      <c r="S219" s="4">
        <f t="shared" si="69"/>
        <v>299</v>
      </c>
      <c r="T219" s="4">
        <f t="shared" si="69"/>
        <v>0</v>
      </c>
      <c r="U219" s="4">
        <f>U220+U221+U222</f>
        <v>220</v>
      </c>
      <c r="V219" s="4">
        <f t="shared" si="69"/>
        <v>0</v>
      </c>
      <c r="W219" s="4">
        <f t="shared" si="69"/>
        <v>167.8</v>
      </c>
      <c r="X219" s="4">
        <f t="shared" si="69"/>
        <v>0</v>
      </c>
      <c r="Y219" s="4">
        <f>Y220+Y222+Y221</f>
        <v>1266.8</v>
      </c>
      <c r="Z219" s="20"/>
    </row>
    <row r="220" spans="1:26" ht="24" customHeight="1">
      <c r="A220" s="57"/>
      <c r="B220" s="63" t="s">
        <v>146</v>
      </c>
      <c r="C220" s="59" t="s">
        <v>157</v>
      </c>
      <c r="D220" s="59" t="s">
        <v>145</v>
      </c>
      <c r="E220" s="64" t="s">
        <v>145</v>
      </c>
      <c r="F220" s="64" t="s">
        <v>145</v>
      </c>
      <c r="G220" s="64" t="s">
        <v>145</v>
      </c>
      <c r="H220" s="31" t="s">
        <v>177</v>
      </c>
      <c r="I220" s="31" t="s">
        <v>318</v>
      </c>
      <c r="J220" s="31" t="s">
        <v>186</v>
      </c>
      <c r="K220" s="20"/>
      <c r="L220" s="20"/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4">
        <v>0</v>
      </c>
      <c r="S220" s="4">
        <v>299</v>
      </c>
      <c r="T220" s="2">
        <v>0</v>
      </c>
      <c r="U220" s="2">
        <v>220</v>
      </c>
      <c r="V220" s="2">
        <v>0</v>
      </c>
      <c r="W220" s="2">
        <v>167.8</v>
      </c>
      <c r="X220" s="2">
        <v>0</v>
      </c>
      <c r="Y220" s="4">
        <f>SUM(M220:X220)</f>
        <v>686.8</v>
      </c>
      <c r="Z220" s="20"/>
    </row>
    <row r="221" spans="1:26" ht="24" customHeight="1">
      <c r="A221" s="57"/>
      <c r="B221" s="63" t="s">
        <v>146</v>
      </c>
      <c r="C221" s="59" t="s">
        <v>157</v>
      </c>
      <c r="D221" s="59" t="s">
        <v>145</v>
      </c>
      <c r="E221" s="64" t="s">
        <v>145</v>
      </c>
      <c r="F221" s="64" t="s">
        <v>145</v>
      </c>
      <c r="G221" s="64" t="s">
        <v>145</v>
      </c>
      <c r="H221" s="31" t="s">
        <v>177</v>
      </c>
      <c r="I221" s="31" t="s">
        <v>85</v>
      </c>
      <c r="J221" s="31" t="s">
        <v>186</v>
      </c>
      <c r="K221" s="64" t="s">
        <v>145</v>
      </c>
      <c r="L221" s="64" t="s">
        <v>145</v>
      </c>
      <c r="M221" s="4">
        <v>0</v>
      </c>
      <c r="N221" s="4">
        <v>0</v>
      </c>
      <c r="O221" s="4">
        <v>280</v>
      </c>
      <c r="P221" s="4">
        <v>0</v>
      </c>
      <c r="Q221" s="2">
        <v>18</v>
      </c>
      <c r="R221" s="4">
        <v>0</v>
      </c>
      <c r="S221" s="4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4">
        <f>SUM(M221:X221)</f>
        <v>298</v>
      </c>
      <c r="Z221" s="20"/>
    </row>
    <row r="222" spans="1:26" ht="39.75" customHeight="1">
      <c r="A222" s="57"/>
      <c r="B222" s="63" t="s">
        <v>148</v>
      </c>
      <c r="C222" s="59"/>
      <c r="D222" s="59"/>
      <c r="E222" s="64"/>
      <c r="F222" s="64"/>
      <c r="G222" s="64"/>
      <c r="H222" s="64"/>
      <c r="I222" s="64"/>
      <c r="J222" s="64"/>
      <c r="K222" s="64"/>
      <c r="L222" s="64"/>
      <c r="M222" s="4">
        <v>0</v>
      </c>
      <c r="N222" s="4">
        <v>0</v>
      </c>
      <c r="O222" s="4">
        <v>0</v>
      </c>
      <c r="P222" s="4">
        <v>0</v>
      </c>
      <c r="Q222" s="2">
        <v>282</v>
      </c>
      <c r="R222" s="4">
        <v>0</v>
      </c>
      <c r="S222" s="4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4">
        <f>SUM(M222:S222)</f>
        <v>282</v>
      </c>
      <c r="Z222" s="20"/>
    </row>
    <row r="223" spans="1:26" ht="31.5" customHeight="1">
      <c r="A223" s="57"/>
      <c r="B223" s="25" t="s">
        <v>149</v>
      </c>
      <c r="C223" s="59" t="s">
        <v>157</v>
      </c>
      <c r="D223" s="59" t="s">
        <v>145</v>
      </c>
      <c r="E223" s="64" t="s">
        <v>145</v>
      </c>
      <c r="F223" s="64" t="s">
        <v>145</v>
      </c>
      <c r="G223" s="64" t="s">
        <v>145</v>
      </c>
      <c r="H223" s="31" t="s">
        <v>177</v>
      </c>
      <c r="I223" s="31" t="s">
        <v>229</v>
      </c>
      <c r="J223" s="31" t="s">
        <v>186</v>
      </c>
      <c r="K223" s="64" t="s">
        <v>145</v>
      </c>
      <c r="L223" s="64" t="s">
        <v>145</v>
      </c>
      <c r="M223" s="4">
        <v>0</v>
      </c>
      <c r="N223" s="4">
        <v>0</v>
      </c>
      <c r="O223" s="4">
        <v>0</v>
      </c>
      <c r="P223" s="4">
        <v>0</v>
      </c>
      <c r="Q223" s="2">
        <v>282</v>
      </c>
      <c r="R223" s="4">
        <v>0</v>
      </c>
      <c r="S223" s="4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4">
        <f>SUM(M223:S223)</f>
        <v>282</v>
      </c>
      <c r="Z223" s="20"/>
    </row>
    <row r="224" spans="1:26" ht="63.75" customHeight="1">
      <c r="A224" s="62" t="s">
        <v>210</v>
      </c>
      <c r="B224" s="33" t="s">
        <v>227</v>
      </c>
      <c r="C224" s="64" t="s">
        <v>145</v>
      </c>
      <c r="D224" s="59" t="s">
        <v>145</v>
      </c>
      <c r="E224" s="64" t="s">
        <v>145</v>
      </c>
      <c r="F224" s="59" t="s">
        <v>301</v>
      </c>
      <c r="G224" s="59" t="s">
        <v>71</v>
      </c>
      <c r="H224" s="64" t="s">
        <v>145</v>
      </c>
      <c r="I224" s="64" t="s">
        <v>145</v>
      </c>
      <c r="J224" s="64" t="s">
        <v>145</v>
      </c>
      <c r="K224" s="64" t="s">
        <v>145</v>
      </c>
      <c r="L224" s="64" t="s">
        <v>145</v>
      </c>
      <c r="M224" s="4">
        <v>0</v>
      </c>
      <c r="N224" s="4">
        <v>0</v>
      </c>
      <c r="O224" s="4">
        <v>0</v>
      </c>
      <c r="P224" s="4">
        <v>0</v>
      </c>
      <c r="Q224" s="2">
        <v>0</v>
      </c>
      <c r="R224" s="4">
        <f>R225+R227</f>
        <v>0</v>
      </c>
      <c r="S224" s="4">
        <v>0</v>
      </c>
      <c r="T224" s="2">
        <f>T225</f>
        <v>0</v>
      </c>
      <c r="U224" s="2">
        <f>U225</f>
        <v>0</v>
      </c>
      <c r="V224" s="2">
        <f>V225</f>
        <v>0</v>
      </c>
      <c r="W224" s="2">
        <f>W225</f>
        <v>0</v>
      </c>
      <c r="X224" s="2">
        <f>X225</f>
        <v>0</v>
      </c>
      <c r="Y224" s="4">
        <f>Y225+Y226</f>
        <v>0</v>
      </c>
      <c r="Z224" s="20"/>
    </row>
    <row r="225" spans="1:26" ht="31.5" customHeight="1">
      <c r="A225" s="57"/>
      <c r="B225" s="63" t="s">
        <v>146</v>
      </c>
      <c r="C225" s="59" t="s">
        <v>157</v>
      </c>
      <c r="D225" s="59" t="s">
        <v>145</v>
      </c>
      <c r="E225" s="64" t="s">
        <v>145</v>
      </c>
      <c r="F225" s="64" t="s">
        <v>145</v>
      </c>
      <c r="G225" s="64" t="s">
        <v>145</v>
      </c>
      <c r="H225" s="31" t="s">
        <v>177</v>
      </c>
      <c r="I225" s="31" t="s">
        <v>85</v>
      </c>
      <c r="J225" s="31" t="s">
        <v>186</v>
      </c>
      <c r="K225" s="64" t="s">
        <v>145</v>
      </c>
      <c r="L225" s="64" t="s">
        <v>145</v>
      </c>
      <c r="M225" s="4">
        <v>0</v>
      </c>
      <c r="N225" s="4">
        <v>0</v>
      </c>
      <c r="O225" s="4">
        <v>0</v>
      </c>
      <c r="P225" s="4">
        <v>0</v>
      </c>
      <c r="Q225" s="2">
        <v>0</v>
      </c>
      <c r="R225" s="4">
        <v>0</v>
      </c>
      <c r="S225" s="4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4">
        <f>SUM(M225:S225)+T225+V225+X225</f>
        <v>0</v>
      </c>
      <c r="Z225" s="20"/>
    </row>
    <row r="226" spans="1:26" ht="38.25" customHeight="1">
      <c r="A226" s="57"/>
      <c r="B226" s="63" t="s">
        <v>148</v>
      </c>
      <c r="C226" s="59"/>
      <c r="D226" s="59"/>
      <c r="E226" s="64"/>
      <c r="F226" s="64"/>
      <c r="G226" s="64"/>
      <c r="H226" s="64"/>
      <c r="I226" s="64"/>
      <c r="J226" s="64"/>
      <c r="K226" s="64"/>
      <c r="L226" s="64"/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4">
        <f>SUM(M226:S226)</f>
        <v>0</v>
      </c>
      <c r="Z226" s="20"/>
    </row>
    <row r="227" spans="1:26" ht="23.25" customHeight="1">
      <c r="A227" s="57"/>
      <c r="B227" s="25" t="s">
        <v>149</v>
      </c>
      <c r="C227" s="59" t="s">
        <v>157</v>
      </c>
      <c r="D227" s="59" t="s">
        <v>145</v>
      </c>
      <c r="E227" s="64" t="s">
        <v>145</v>
      </c>
      <c r="F227" s="64" t="s">
        <v>145</v>
      </c>
      <c r="G227" s="64" t="s">
        <v>145</v>
      </c>
      <c r="H227" s="31" t="s">
        <v>177</v>
      </c>
      <c r="I227" s="31" t="s">
        <v>229</v>
      </c>
      <c r="J227" s="31" t="s">
        <v>186</v>
      </c>
      <c r="K227" s="64" t="s">
        <v>145</v>
      </c>
      <c r="L227" s="64" t="s">
        <v>145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4">
        <f>SUM(M227:S227)</f>
        <v>0</v>
      </c>
      <c r="Z227" s="20"/>
    </row>
    <row r="228" spans="1:26" ht="72" customHeight="1">
      <c r="A228" s="62" t="s">
        <v>211</v>
      </c>
      <c r="B228" s="33" t="s">
        <v>254</v>
      </c>
      <c r="C228" s="64" t="s">
        <v>145</v>
      </c>
      <c r="D228" s="59" t="s">
        <v>145</v>
      </c>
      <c r="E228" s="64" t="s">
        <v>145</v>
      </c>
      <c r="F228" s="59" t="s">
        <v>300</v>
      </c>
      <c r="G228" s="59" t="s">
        <v>71</v>
      </c>
      <c r="H228" s="64" t="s">
        <v>145</v>
      </c>
      <c r="I228" s="64" t="s">
        <v>145</v>
      </c>
      <c r="J228" s="64" t="s">
        <v>145</v>
      </c>
      <c r="K228" s="64" t="s">
        <v>145</v>
      </c>
      <c r="L228" s="64" t="s">
        <v>145</v>
      </c>
      <c r="M228" s="4">
        <f>M229+M230+M231</f>
        <v>0</v>
      </c>
      <c r="N228" s="4">
        <f>N229+N230+N231</f>
        <v>0</v>
      </c>
      <c r="O228" s="4">
        <f>O229+O230+O231</f>
        <v>0</v>
      </c>
      <c r="P228" s="4">
        <f>P229+P230+P231</f>
        <v>270</v>
      </c>
      <c r="Q228" s="4">
        <f>Q229+Q230+Q231</f>
        <v>0</v>
      </c>
      <c r="R228" s="4">
        <f>R229+R231</f>
        <v>290</v>
      </c>
      <c r="S228" s="4">
        <f>S229+S231</f>
        <v>0</v>
      </c>
      <c r="T228" s="4">
        <f>T229+T231</f>
        <v>200</v>
      </c>
      <c r="U228" s="4">
        <f>U229+U231</f>
        <v>0</v>
      </c>
      <c r="V228" s="4">
        <f>V229+V230+V231+V232</f>
        <v>220</v>
      </c>
      <c r="W228" s="4">
        <f>W229+W230+W231+W232</f>
        <v>0</v>
      </c>
      <c r="X228" s="4">
        <f>X229+X230+X231+X232</f>
        <v>216.4</v>
      </c>
      <c r="Y228" s="4">
        <f>Y229+Y231+Y230</f>
        <v>1196.4000000000001</v>
      </c>
      <c r="Z228" s="20"/>
    </row>
    <row r="229" spans="1:26" ht="31.5" customHeight="1">
      <c r="A229" s="57"/>
      <c r="B229" s="63" t="s">
        <v>146</v>
      </c>
      <c r="C229" s="59" t="s">
        <v>157</v>
      </c>
      <c r="D229" s="59" t="s">
        <v>145</v>
      </c>
      <c r="E229" s="64" t="s">
        <v>145</v>
      </c>
      <c r="F229" s="64" t="s">
        <v>145</v>
      </c>
      <c r="G229" s="64" t="s">
        <v>145</v>
      </c>
      <c r="H229" s="31" t="s">
        <v>177</v>
      </c>
      <c r="I229" s="31" t="s">
        <v>318</v>
      </c>
      <c r="J229" s="31" t="s">
        <v>186</v>
      </c>
      <c r="K229" s="64" t="s">
        <v>145</v>
      </c>
      <c r="L229" s="64" t="s">
        <v>145</v>
      </c>
      <c r="M229" s="20">
        <v>0</v>
      </c>
      <c r="N229" s="20">
        <v>0</v>
      </c>
      <c r="O229" s="20">
        <v>0</v>
      </c>
      <c r="P229" s="20">
        <v>0</v>
      </c>
      <c r="Q229" s="20">
        <v>0</v>
      </c>
      <c r="R229" s="4">
        <v>290</v>
      </c>
      <c r="S229" s="4">
        <v>0</v>
      </c>
      <c r="T229" s="2">
        <v>200</v>
      </c>
      <c r="U229" s="2">
        <v>0</v>
      </c>
      <c r="V229" s="2">
        <v>220</v>
      </c>
      <c r="W229" s="2">
        <v>0</v>
      </c>
      <c r="X229" s="2">
        <v>216.4</v>
      </c>
      <c r="Y229" s="4">
        <f>SUM(M229:S229)+T229+V229+X229</f>
        <v>926.4</v>
      </c>
      <c r="Z229" s="20"/>
    </row>
    <row r="230" spans="1:26" ht="30.75" customHeight="1">
      <c r="A230" s="57"/>
      <c r="B230" s="63" t="s">
        <v>146</v>
      </c>
      <c r="C230" s="59" t="s">
        <v>157</v>
      </c>
      <c r="D230" s="59" t="s">
        <v>145</v>
      </c>
      <c r="E230" s="64" t="s">
        <v>145</v>
      </c>
      <c r="F230" s="64" t="s">
        <v>145</v>
      </c>
      <c r="G230" s="64" t="s">
        <v>145</v>
      </c>
      <c r="H230" s="31" t="s">
        <v>177</v>
      </c>
      <c r="I230" s="31" t="s">
        <v>85</v>
      </c>
      <c r="J230" s="31" t="s">
        <v>186</v>
      </c>
      <c r="K230" s="64"/>
      <c r="L230" s="64"/>
      <c r="M230" s="4">
        <v>0</v>
      </c>
      <c r="N230" s="4">
        <v>0</v>
      </c>
      <c r="O230" s="4">
        <v>0</v>
      </c>
      <c r="P230" s="4">
        <v>18.899999999999999</v>
      </c>
      <c r="Q230" s="2">
        <v>0</v>
      </c>
      <c r="R230" s="4">
        <v>0</v>
      </c>
      <c r="S230" s="4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4">
        <f>SUM(M230:X230)</f>
        <v>18.899999999999999</v>
      </c>
      <c r="Z230" s="20"/>
    </row>
    <row r="231" spans="1:26" ht="41.25" customHeight="1">
      <c r="A231" s="57"/>
      <c r="B231" s="63" t="s">
        <v>148</v>
      </c>
      <c r="C231" s="59"/>
      <c r="D231" s="59"/>
      <c r="E231" s="64"/>
      <c r="F231" s="64"/>
      <c r="G231" s="64"/>
      <c r="H231" s="64"/>
      <c r="I231" s="64"/>
      <c r="J231" s="64"/>
      <c r="K231" s="64"/>
      <c r="L231" s="64"/>
      <c r="M231" s="4">
        <v>0</v>
      </c>
      <c r="N231" s="4">
        <v>0</v>
      </c>
      <c r="O231" s="4">
        <v>0</v>
      </c>
      <c r="P231" s="4">
        <v>251.1</v>
      </c>
      <c r="Q231" s="2">
        <v>0</v>
      </c>
      <c r="R231" s="4">
        <v>0</v>
      </c>
      <c r="S231" s="4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4">
        <f>SUM(M231:S231)</f>
        <v>251.1</v>
      </c>
      <c r="Z231" s="20"/>
    </row>
    <row r="232" spans="1:26" ht="24" customHeight="1">
      <c r="A232" s="57"/>
      <c r="B232" s="25" t="s">
        <v>446</v>
      </c>
      <c r="C232" s="59" t="s">
        <v>157</v>
      </c>
      <c r="D232" s="59" t="s">
        <v>145</v>
      </c>
      <c r="E232" s="64" t="s">
        <v>145</v>
      </c>
      <c r="F232" s="64" t="s">
        <v>145</v>
      </c>
      <c r="G232" s="64" t="s">
        <v>145</v>
      </c>
      <c r="H232" s="31" t="s">
        <v>177</v>
      </c>
      <c r="I232" s="31" t="s">
        <v>66</v>
      </c>
      <c r="J232" s="31" t="s">
        <v>186</v>
      </c>
      <c r="K232" s="64" t="s">
        <v>145</v>
      </c>
      <c r="L232" s="64" t="s">
        <v>145</v>
      </c>
      <c r="M232" s="4">
        <v>0</v>
      </c>
      <c r="N232" s="4">
        <v>0</v>
      </c>
      <c r="O232" s="4">
        <v>0</v>
      </c>
      <c r="P232" s="4">
        <v>251.1</v>
      </c>
      <c r="Q232" s="2">
        <v>0</v>
      </c>
      <c r="R232" s="4">
        <v>0</v>
      </c>
      <c r="S232" s="4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4">
        <f>SUM(M232:S232)</f>
        <v>251.1</v>
      </c>
      <c r="Z232" s="20"/>
    </row>
    <row r="233" spans="1:26" ht="51" customHeight="1">
      <c r="A233" s="57" t="s">
        <v>79</v>
      </c>
      <c r="B233" s="25" t="s">
        <v>293</v>
      </c>
      <c r="C233" s="59"/>
      <c r="D233" s="59"/>
      <c r="E233" s="64"/>
      <c r="F233" s="59" t="s">
        <v>297</v>
      </c>
      <c r="G233" s="59" t="s">
        <v>71</v>
      </c>
      <c r="H233" s="64" t="s">
        <v>145</v>
      </c>
      <c r="I233" s="64" t="s">
        <v>145</v>
      </c>
      <c r="J233" s="64" t="s">
        <v>145</v>
      </c>
      <c r="K233" s="64" t="s">
        <v>145</v>
      </c>
      <c r="L233" s="64" t="s">
        <v>145</v>
      </c>
      <c r="M233" s="4">
        <v>0</v>
      </c>
      <c r="N233" s="4">
        <v>0</v>
      </c>
      <c r="O233" s="4">
        <v>0</v>
      </c>
      <c r="P233" s="4">
        <v>0</v>
      </c>
      <c r="Q233" s="2">
        <v>0</v>
      </c>
      <c r="R233" s="4">
        <v>0</v>
      </c>
      <c r="S233" s="4">
        <f t="shared" ref="S233:Y233" si="70">S234</f>
        <v>0</v>
      </c>
      <c r="T233" s="4">
        <f t="shared" si="70"/>
        <v>0</v>
      </c>
      <c r="U233" s="4">
        <f t="shared" si="70"/>
        <v>0</v>
      </c>
      <c r="V233" s="4">
        <f t="shared" si="70"/>
        <v>0</v>
      </c>
      <c r="W233" s="4">
        <f t="shared" si="70"/>
        <v>0</v>
      </c>
      <c r="X233" s="4">
        <f t="shared" si="70"/>
        <v>0</v>
      </c>
      <c r="Y233" s="4">
        <f t="shared" si="70"/>
        <v>0</v>
      </c>
      <c r="Z233" s="20"/>
    </row>
    <row r="234" spans="1:26" ht="24" customHeight="1">
      <c r="A234" s="57"/>
      <c r="B234" s="25" t="s">
        <v>146</v>
      </c>
      <c r="C234" s="59" t="s">
        <v>157</v>
      </c>
      <c r="D234" s="59"/>
      <c r="E234" s="64"/>
      <c r="F234" s="64"/>
      <c r="G234" s="64"/>
      <c r="H234" s="31"/>
      <c r="I234" s="31"/>
      <c r="J234" s="31"/>
      <c r="K234" s="64"/>
      <c r="L234" s="64"/>
      <c r="M234" s="4"/>
      <c r="N234" s="4"/>
      <c r="O234" s="4"/>
      <c r="P234" s="4"/>
      <c r="Q234" s="2"/>
      <c r="R234" s="4"/>
      <c r="S234" s="4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4">
        <f>S234+T234+U234+V234+W234+X234</f>
        <v>0</v>
      </c>
      <c r="Z234" s="20"/>
    </row>
    <row r="235" spans="1:26" ht="48" customHeight="1">
      <c r="A235" s="57" t="s">
        <v>311</v>
      </c>
      <c r="B235" s="25" t="s">
        <v>294</v>
      </c>
      <c r="C235" s="59"/>
      <c r="D235" s="59"/>
      <c r="E235" s="64"/>
      <c r="F235" s="59" t="s">
        <v>308</v>
      </c>
      <c r="G235" s="59" t="s">
        <v>71</v>
      </c>
      <c r="H235" s="64" t="s">
        <v>145</v>
      </c>
      <c r="I235" s="64" t="s">
        <v>145</v>
      </c>
      <c r="J235" s="64" t="s">
        <v>145</v>
      </c>
      <c r="K235" s="64" t="s">
        <v>145</v>
      </c>
      <c r="L235" s="64" t="s">
        <v>145</v>
      </c>
      <c r="M235" s="4">
        <v>0</v>
      </c>
      <c r="N235" s="4">
        <v>0</v>
      </c>
      <c r="O235" s="4">
        <v>0</v>
      </c>
      <c r="P235" s="4">
        <v>0</v>
      </c>
      <c r="Q235" s="2">
        <v>0</v>
      </c>
      <c r="R235" s="4">
        <v>0</v>
      </c>
      <c r="S235" s="4">
        <f t="shared" ref="S235:Y235" si="71">S236</f>
        <v>0</v>
      </c>
      <c r="T235" s="4">
        <f t="shared" si="71"/>
        <v>0</v>
      </c>
      <c r="U235" s="4">
        <f t="shared" si="71"/>
        <v>0</v>
      </c>
      <c r="V235" s="4">
        <f t="shared" si="71"/>
        <v>0</v>
      </c>
      <c r="W235" s="4">
        <f t="shared" si="71"/>
        <v>0</v>
      </c>
      <c r="X235" s="4">
        <f t="shared" si="71"/>
        <v>0</v>
      </c>
      <c r="Y235" s="4">
        <f t="shared" si="71"/>
        <v>0</v>
      </c>
      <c r="Z235" s="20"/>
    </row>
    <row r="236" spans="1:26" ht="33.75" customHeight="1">
      <c r="A236" s="57"/>
      <c r="B236" s="25" t="s">
        <v>146</v>
      </c>
      <c r="C236" s="59" t="s">
        <v>157</v>
      </c>
      <c r="D236" s="59"/>
      <c r="E236" s="64"/>
      <c r="F236" s="64"/>
      <c r="G236" s="64"/>
      <c r="H236" s="31"/>
      <c r="I236" s="31"/>
      <c r="J236" s="31"/>
      <c r="K236" s="64"/>
      <c r="L236" s="64"/>
      <c r="M236" s="4"/>
      <c r="N236" s="4"/>
      <c r="O236" s="4"/>
      <c r="P236" s="4"/>
      <c r="Q236" s="2"/>
      <c r="R236" s="4"/>
      <c r="S236" s="4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4">
        <f>S236+U236+W236</f>
        <v>0</v>
      </c>
      <c r="Z236" s="20"/>
    </row>
    <row r="237" spans="1:26" ht="48.75" customHeight="1">
      <c r="A237" s="57" t="s">
        <v>312</v>
      </c>
      <c r="B237" s="25" t="s">
        <v>295</v>
      </c>
      <c r="C237" s="59"/>
      <c r="D237" s="59"/>
      <c r="E237" s="64"/>
      <c r="F237" s="59" t="s">
        <v>296</v>
      </c>
      <c r="G237" s="59" t="s">
        <v>71</v>
      </c>
      <c r="H237" s="64" t="s">
        <v>145</v>
      </c>
      <c r="I237" s="64" t="s">
        <v>145</v>
      </c>
      <c r="J237" s="64" t="s">
        <v>145</v>
      </c>
      <c r="K237" s="64" t="s">
        <v>145</v>
      </c>
      <c r="L237" s="64" t="s">
        <v>145</v>
      </c>
      <c r="M237" s="4">
        <v>0</v>
      </c>
      <c r="N237" s="4">
        <v>0</v>
      </c>
      <c r="O237" s="4">
        <v>0</v>
      </c>
      <c r="P237" s="4">
        <v>0</v>
      </c>
      <c r="Q237" s="2">
        <v>0</v>
      </c>
      <c r="R237" s="4">
        <v>0</v>
      </c>
      <c r="S237" s="4">
        <f t="shared" ref="S237:Y237" si="72">S238</f>
        <v>0</v>
      </c>
      <c r="T237" s="4">
        <f t="shared" si="72"/>
        <v>0</v>
      </c>
      <c r="U237" s="4">
        <f t="shared" si="72"/>
        <v>0</v>
      </c>
      <c r="V237" s="4">
        <f t="shared" si="72"/>
        <v>0</v>
      </c>
      <c r="W237" s="4">
        <f t="shared" si="72"/>
        <v>0</v>
      </c>
      <c r="X237" s="4">
        <f t="shared" si="72"/>
        <v>0</v>
      </c>
      <c r="Y237" s="4">
        <f t="shared" si="72"/>
        <v>0</v>
      </c>
      <c r="Z237" s="20"/>
    </row>
    <row r="238" spans="1:26" ht="28.5" customHeight="1">
      <c r="A238" s="57"/>
      <c r="B238" s="25" t="s">
        <v>146</v>
      </c>
      <c r="C238" s="59" t="s">
        <v>157</v>
      </c>
      <c r="D238" s="59"/>
      <c r="E238" s="64"/>
      <c r="F238" s="64"/>
      <c r="G238" s="64"/>
      <c r="H238" s="31"/>
      <c r="I238" s="31"/>
      <c r="J238" s="31"/>
      <c r="K238" s="64"/>
      <c r="L238" s="64"/>
      <c r="M238" s="4"/>
      <c r="N238" s="4"/>
      <c r="O238" s="4"/>
      <c r="P238" s="4"/>
      <c r="Q238" s="2"/>
      <c r="R238" s="4"/>
      <c r="S238" s="4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4">
        <f>S238+U238+W238</f>
        <v>0</v>
      </c>
      <c r="Z238" s="20"/>
    </row>
    <row r="239" spans="1:26" ht="39.75" customHeight="1">
      <c r="A239" s="57" t="s">
        <v>313</v>
      </c>
      <c r="B239" s="25" t="s">
        <v>298</v>
      </c>
      <c r="C239" s="59"/>
      <c r="D239" s="59"/>
      <c r="E239" s="64"/>
      <c r="F239" s="59" t="s">
        <v>299</v>
      </c>
      <c r="G239" s="59" t="s">
        <v>71</v>
      </c>
      <c r="H239" s="64" t="s">
        <v>145</v>
      </c>
      <c r="I239" s="64" t="s">
        <v>145</v>
      </c>
      <c r="J239" s="64" t="s">
        <v>145</v>
      </c>
      <c r="K239" s="64" t="s">
        <v>145</v>
      </c>
      <c r="L239" s="64" t="s">
        <v>145</v>
      </c>
      <c r="M239" s="4">
        <v>0</v>
      </c>
      <c r="N239" s="4">
        <v>0</v>
      </c>
      <c r="O239" s="4">
        <v>0</v>
      </c>
      <c r="P239" s="4">
        <v>0</v>
      </c>
      <c r="Q239" s="2">
        <v>0</v>
      </c>
      <c r="R239" s="4">
        <v>0</v>
      </c>
      <c r="S239" s="4">
        <f t="shared" ref="S239:Y239" si="73">S240</f>
        <v>0</v>
      </c>
      <c r="T239" s="4">
        <f t="shared" si="73"/>
        <v>0</v>
      </c>
      <c r="U239" s="4">
        <f t="shared" si="73"/>
        <v>0</v>
      </c>
      <c r="V239" s="4">
        <f t="shared" si="73"/>
        <v>0</v>
      </c>
      <c r="W239" s="4">
        <f t="shared" si="73"/>
        <v>0</v>
      </c>
      <c r="X239" s="4">
        <f t="shared" si="73"/>
        <v>0</v>
      </c>
      <c r="Y239" s="4">
        <f t="shared" si="73"/>
        <v>0</v>
      </c>
      <c r="Z239" s="20"/>
    </row>
    <row r="240" spans="1:26" ht="24" customHeight="1">
      <c r="A240" s="57"/>
      <c r="B240" s="25" t="s">
        <v>146</v>
      </c>
      <c r="C240" s="59" t="s">
        <v>157</v>
      </c>
      <c r="D240" s="59"/>
      <c r="E240" s="64"/>
      <c r="F240" s="64"/>
      <c r="G240" s="64"/>
      <c r="H240" s="31"/>
      <c r="I240" s="31"/>
      <c r="J240" s="31"/>
      <c r="K240" s="64"/>
      <c r="L240" s="64"/>
      <c r="M240" s="4"/>
      <c r="N240" s="4"/>
      <c r="O240" s="4"/>
      <c r="P240" s="4"/>
      <c r="Q240" s="2"/>
      <c r="R240" s="4"/>
      <c r="S240" s="4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4">
        <f>S240+U240+W240</f>
        <v>0</v>
      </c>
      <c r="Z240" s="20"/>
    </row>
    <row r="241" spans="1:26" ht="120" customHeight="1">
      <c r="A241" s="62" t="s">
        <v>314</v>
      </c>
      <c r="B241" s="33" t="s">
        <v>331</v>
      </c>
      <c r="C241" s="64" t="s">
        <v>145</v>
      </c>
      <c r="D241" s="59" t="s">
        <v>145</v>
      </c>
      <c r="E241" s="64" t="s">
        <v>145</v>
      </c>
      <c r="F241" s="64">
        <v>2017</v>
      </c>
      <c r="G241" s="59" t="s">
        <v>442</v>
      </c>
      <c r="H241" s="64" t="s">
        <v>145</v>
      </c>
      <c r="I241" s="64" t="s">
        <v>145</v>
      </c>
      <c r="J241" s="64" t="s">
        <v>145</v>
      </c>
      <c r="K241" s="64" t="s">
        <v>145</v>
      </c>
      <c r="L241" s="64" t="s">
        <v>145</v>
      </c>
      <c r="M241" s="4">
        <v>0</v>
      </c>
      <c r="N241" s="4">
        <v>0</v>
      </c>
      <c r="O241" s="4">
        <v>0</v>
      </c>
      <c r="P241" s="4">
        <f t="shared" ref="P241:Y241" si="74">P242+P243</f>
        <v>0</v>
      </c>
      <c r="Q241" s="2">
        <f t="shared" si="74"/>
        <v>0</v>
      </c>
      <c r="R241" s="4">
        <f t="shared" si="74"/>
        <v>0</v>
      </c>
      <c r="S241" s="4">
        <f t="shared" si="74"/>
        <v>0</v>
      </c>
      <c r="T241" s="2">
        <f t="shared" si="74"/>
        <v>0</v>
      </c>
      <c r="U241" s="2">
        <f>U242+U243</f>
        <v>0</v>
      </c>
      <c r="V241" s="2">
        <f>V242+V243</f>
        <v>0</v>
      </c>
      <c r="W241" s="2">
        <f>W242+W243</f>
        <v>0</v>
      </c>
      <c r="X241" s="2">
        <f>X242+X243</f>
        <v>0</v>
      </c>
      <c r="Y241" s="4">
        <f t="shared" si="74"/>
        <v>0</v>
      </c>
      <c r="Z241" s="20"/>
    </row>
    <row r="242" spans="1:26" ht="25.5" customHeight="1">
      <c r="A242" s="57"/>
      <c r="B242" s="63" t="s">
        <v>146</v>
      </c>
      <c r="C242" s="59" t="s">
        <v>157</v>
      </c>
      <c r="D242" s="59" t="s">
        <v>145</v>
      </c>
      <c r="E242" s="64" t="s">
        <v>145</v>
      </c>
      <c r="F242" s="64" t="s">
        <v>145</v>
      </c>
      <c r="G242" s="64" t="s">
        <v>145</v>
      </c>
      <c r="H242" s="31" t="s">
        <v>188</v>
      </c>
      <c r="I242" s="31" t="s">
        <v>59</v>
      </c>
      <c r="J242" s="31" t="s">
        <v>182</v>
      </c>
      <c r="K242" s="64" t="s">
        <v>145</v>
      </c>
      <c r="L242" s="64" t="s">
        <v>145</v>
      </c>
      <c r="M242" s="4">
        <v>0</v>
      </c>
      <c r="N242" s="4">
        <v>0</v>
      </c>
      <c r="O242" s="4">
        <v>0</v>
      </c>
      <c r="P242" s="4">
        <v>0</v>
      </c>
      <c r="Q242" s="2">
        <v>0</v>
      </c>
      <c r="R242" s="4">
        <v>0</v>
      </c>
      <c r="S242" s="4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4">
        <f>SUM(M242:S242)</f>
        <v>0</v>
      </c>
      <c r="Z242" s="20"/>
    </row>
    <row r="243" spans="1:26" ht="36.75" customHeight="1">
      <c r="A243" s="57"/>
      <c r="B243" s="63" t="s">
        <v>148</v>
      </c>
      <c r="C243" s="59"/>
      <c r="D243" s="59"/>
      <c r="E243" s="64"/>
      <c r="F243" s="64"/>
      <c r="G243" s="64"/>
      <c r="H243" s="64"/>
      <c r="I243" s="64"/>
      <c r="J243" s="64"/>
      <c r="K243" s="64"/>
      <c r="L243" s="64"/>
      <c r="M243" s="4">
        <v>0</v>
      </c>
      <c r="N243" s="4">
        <v>0</v>
      </c>
      <c r="O243" s="4">
        <v>0</v>
      </c>
      <c r="P243" s="4">
        <v>0</v>
      </c>
      <c r="Q243" s="2">
        <v>0</v>
      </c>
      <c r="R243" s="4">
        <v>0</v>
      </c>
      <c r="S243" s="4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4">
        <f>SUM(M243:S243)</f>
        <v>0</v>
      </c>
      <c r="Z243" s="20"/>
    </row>
    <row r="244" spans="1:26" ht="55.5" customHeight="1">
      <c r="A244" s="57"/>
      <c r="B244" s="25" t="s">
        <v>450</v>
      </c>
      <c r="C244" s="59" t="s">
        <v>157</v>
      </c>
      <c r="D244" s="59" t="s">
        <v>145</v>
      </c>
      <c r="E244" s="64" t="s">
        <v>145</v>
      </c>
      <c r="F244" s="64" t="s">
        <v>145</v>
      </c>
      <c r="G244" s="64" t="s">
        <v>145</v>
      </c>
      <c r="H244" s="31" t="s">
        <v>188</v>
      </c>
      <c r="I244" s="31" t="s">
        <v>59</v>
      </c>
      <c r="J244" s="31" t="s">
        <v>182</v>
      </c>
      <c r="K244" s="64" t="s">
        <v>145</v>
      </c>
      <c r="L244" s="64" t="s">
        <v>145</v>
      </c>
      <c r="M244" s="4">
        <v>0</v>
      </c>
      <c r="N244" s="4">
        <v>0</v>
      </c>
      <c r="O244" s="4">
        <v>0</v>
      </c>
      <c r="P244" s="4">
        <v>0</v>
      </c>
      <c r="Q244" s="2">
        <v>0</v>
      </c>
      <c r="R244" s="4">
        <v>0</v>
      </c>
      <c r="S244" s="4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4">
        <f>SUM(M244:S244)</f>
        <v>0</v>
      </c>
      <c r="Z244" s="20"/>
    </row>
    <row r="245" spans="1:26" ht="140.25" customHeight="1">
      <c r="A245" s="57"/>
      <c r="B245" s="26" t="s">
        <v>3</v>
      </c>
      <c r="C245" s="64" t="s">
        <v>145</v>
      </c>
      <c r="D245" s="64" t="s">
        <v>145</v>
      </c>
      <c r="E245" s="64" t="s">
        <v>145</v>
      </c>
      <c r="F245" s="64" t="s">
        <v>145</v>
      </c>
      <c r="G245" s="28" t="s">
        <v>145</v>
      </c>
      <c r="H245" s="64" t="s">
        <v>145</v>
      </c>
      <c r="I245" s="64" t="s">
        <v>145</v>
      </c>
      <c r="J245" s="64" t="s">
        <v>145</v>
      </c>
      <c r="K245" s="64" t="s">
        <v>145</v>
      </c>
      <c r="L245" s="64" t="s">
        <v>145</v>
      </c>
      <c r="M245" s="64" t="s">
        <v>145</v>
      </c>
      <c r="N245" s="7" t="s">
        <v>145</v>
      </c>
      <c r="O245" s="7" t="s">
        <v>145</v>
      </c>
      <c r="P245" s="7" t="s">
        <v>145</v>
      </c>
      <c r="Q245" s="5" t="s">
        <v>145</v>
      </c>
      <c r="R245" s="7" t="s">
        <v>145</v>
      </c>
      <c r="S245" s="7" t="s">
        <v>145</v>
      </c>
      <c r="T245" s="5" t="s">
        <v>145</v>
      </c>
      <c r="U245" s="5" t="s">
        <v>145</v>
      </c>
      <c r="V245" s="2" t="s">
        <v>145</v>
      </c>
      <c r="W245" s="2" t="s">
        <v>145</v>
      </c>
      <c r="X245" s="5" t="s">
        <v>145</v>
      </c>
      <c r="Y245" s="4" t="s">
        <v>145</v>
      </c>
      <c r="Z245" s="20"/>
    </row>
    <row r="246" spans="1:26" ht="91.5" customHeight="1">
      <c r="A246" s="62"/>
      <c r="B246" s="26" t="s">
        <v>86</v>
      </c>
      <c r="C246" s="59"/>
      <c r="D246" s="59"/>
      <c r="E246" s="64"/>
      <c r="F246" s="64"/>
      <c r="G246" s="59" t="s">
        <v>72</v>
      </c>
      <c r="H246" s="31"/>
      <c r="I246" s="31"/>
      <c r="J246" s="31"/>
      <c r="K246" s="64"/>
      <c r="L246" s="64"/>
      <c r="M246" s="64"/>
      <c r="N246" s="7"/>
      <c r="O246" s="7"/>
      <c r="P246" s="7"/>
      <c r="Q246" s="5"/>
      <c r="R246" s="7"/>
      <c r="S246" s="7"/>
      <c r="T246" s="5"/>
      <c r="U246" s="5"/>
      <c r="V246" s="2"/>
      <c r="W246" s="2"/>
      <c r="X246" s="5"/>
      <c r="Y246" s="4"/>
      <c r="Z246" s="20"/>
    </row>
    <row r="247" spans="1:26" ht="29.25" customHeight="1">
      <c r="A247" s="62"/>
      <c r="B247" s="29" t="s">
        <v>29</v>
      </c>
      <c r="C247" s="30" t="s">
        <v>157</v>
      </c>
      <c r="D247" s="30" t="s">
        <v>145</v>
      </c>
      <c r="E247" s="4" t="s">
        <v>145</v>
      </c>
      <c r="F247" s="4" t="s">
        <v>145</v>
      </c>
      <c r="G247" s="4" t="s">
        <v>145</v>
      </c>
      <c r="H247" s="4"/>
      <c r="I247" s="4"/>
      <c r="J247" s="4"/>
      <c r="K247" s="4" t="s">
        <v>145</v>
      </c>
      <c r="L247" s="4" t="s">
        <v>145</v>
      </c>
      <c r="M247" s="4">
        <f>M248+M249+M250</f>
        <v>705</v>
      </c>
      <c r="N247" s="4">
        <f>N248+N249+N250</f>
        <v>1310</v>
      </c>
      <c r="O247" s="4">
        <f>O248+O249+O250</f>
        <v>2635.42</v>
      </c>
      <c r="P247" s="4">
        <f>P248+P249+P250+P251</f>
        <v>5867.57</v>
      </c>
      <c r="Q247" s="4">
        <f>Q248+Q249+Q250+Q251</f>
        <v>1809.1999999999998</v>
      </c>
      <c r="R247" s="4">
        <f>R248+R249+R250+R251</f>
        <v>1141.3999999999999</v>
      </c>
      <c r="S247" s="4">
        <f t="shared" ref="S247:X247" si="75">S248+S249+S250</f>
        <v>1110</v>
      </c>
      <c r="T247" s="2">
        <f t="shared" si="75"/>
        <v>599.29999999999995</v>
      </c>
      <c r="U247" s="2">
        <f t="shared" si="75"/>
        <v>200</v>
      </c>
      <c r="V247" s="2">
        <f t="shared" si="75"/>
        <v>200</v>
      </c>
      <c r="W247" s="2">
        <f t="shared" si="75"/>
        <v>153.69999999999999</v>
      </c>
      <c r="X247" s="2">
        <f t="shared" si="75"/>
        <v>191.6</v>
      </c>
      <c r="Y247" s="4">
        <f>Y248+Y249+Y250+Y251</f>
        <v>15923.189999999999</v>
      </c>
      <c r="Z247" s="20"/>
    </row>
    <row r="248" spans="1:26" ht="27" customHeight="1">
      <c r="A248" s="62"/>
      <c r="B248" s="63" t="s">
        <v>146</v>
      </c>
      <c r="C248" s="59" t="s">
        <v>157</v>
      </c>
      <c r="D248" s="59" t="s">
        <v>145</v>
      </c>
      <c r="E248" s="64" t="s">
        <v>145</v>
      </c>
      <c r="F248" s="64" t="s">
        <v>145</v>
      </c>
      <c r="G248" s="64" t="s">
        <v>145</v>
      </c>
      <c r="H248" s="31"/>
      <c r="I248" s="31"/>
      <c r="J248" s="31"/>
      <c r="K248" s="64" t="s">
        <v>145</v>
      </c>
      <c r="L248" s="64" t="s">
        <v>145</v>
      </c>
      <c r="M248" s="4">
        <f t="shared" ref="M248:P249" si="76">M254</f>
        <v>430</v>
      </c>
      <c r="N248" s="4">
        <f t="shared" si="76"/>
        <v>540</v>
      </c>
      <c r="O248" s="4">
        <f t="shared" si="76"/>
        <v>2084.02</v>
      </c>
      <c r="P248" s="4">
        <f t="shared" si="76"/>
        <v>3210.1699999999996</v>
      </c>
      <c r="Q248" s="4">
        <f t="shared" ref="Q248:S249" si="77">Q254</f>
        <v>1583.6</v>
      </c>
      <c r="R248" s="4">
        <f t="shared" si="77"/>
        <v>1141.3999999999999</v>
      </c>
      <c r="S248" s="4">
        <f>S254</f>
        <v>1110</v>
      </c>
      <c r="T248" s="2">
        <f t="shared" ref="T248:X249" si="78">T254</f>
        <v>599.29999999999995</v>
      </c>
      <c r="U248" s="2">
        <f t="shared" si="78"/>
        <v>200</v>
      </c>
      <c r="V248" s="2">
        <f t="shared" si="78"/>
        <v>200</v>
      </c>
      <c r="W248" s="2">
        <f t="shared" si="78"/>
        <v>153.69999999999999</v>
      </c>
      <c r="X248" s="2">
        <f t="shared" si="78"/>
        <v>191.6</v>
      </c>
      <c r="Y248" s="4">
        <f>SUM(M248:X248)</f>
        <v>11443.789999999999</v>
      </c>
      <c r="Z248" s="20"/>
    </row>
    <row r="249" spans="1:26" ht="60" customHeight="1">
      <c r="A249" s="62"/>
      <c r="B249" s="25" t="s">
        <v>33</v>
      </c>
      <c r="C249" s="59" t="s">
        <v>157</v>
      </c>
      <c r="D249" s="59" t="s">
        <v>145</v>
      </c>
      <c r="E249" s="64" t="s">
        <v>145</v>
      </c>
      <c r="F249" s="64" t="s">
        <v>145</v>
      </c>
      <c r="G249" s="64" t="s">
        <v>145</v>
      </c>
      <c r="H249" s="31"/>
      <c r="I249" s="31"/>
      <c r="J249" s="31"/>
      <c r="K249" s="64" t="s">
        <v>145</v>
      </c>
      <c r="L249" s="64" t="s">
        <v>145</v>
      </c>
      <c r="M249" s="4">
        <f t="shared" si="76"/>
        <v>275</v>
      </c>
      <c r="N249" s="4">
        <f t="shared" si="76"/>
        <v>770</v>
      </c>
      <c r="O249" s="4">
        <f t="shared" si="76"/>
        <v>551.4</v>
      </c>
      <c r="P249" s="4">
        <f t="shared" si="76"/>
        <v>2027.4</v>
      </c>
      <c r="Q249" s="2">
        <f t="shared" si="77"/>
        <v>225.6</v>
      </c>
      <c r="R249" s="4">
        <f t="shared" si="77"/>
        <v>0</v>
      </c>
      <c r="S249" s="4">
        <f t="shared" si="77"/>
        <v>0</v>
      </c>
      <c r="T249" s="2">
        <f t="shared" si="78"/>
        <v>0</v>
      </c>
      <c r="U249" s="2">
        <f t="shared" si="78"/>
        <v>0</v>
      </c>
      <c r="V249" s="2">
        <f t="shared" si="78"/>
        <v>0</v>
      </c>
      <c r="W249" s="2">
        <f t="shared" si="78"/>
        <v>0</v>
      </c>
      <c r="X249" s="2">
        <f t="shared" si="78"/>
        <v>0</v>
      </c>
      <c r="Y249" s="4">
        <f>Y255</f>
        <v>3849.4</v>
      </c>
      <c r="Z249" s="20"/>
    </row>
    <row r="250" spans="1:26" ht="57.75" customHeight="1">
      <c r="A250" s="62"/>
      <c r="B250" s="25" t="s">
        <v>91</v>
      </c>
      <c r="C250" s="59" t="s">
        <v>157</v>
      </c>
      <c r="D250" s="59" t="s">
        <v>145</v>
      </c>
      <c r="E250" s="64" t="s">
        <v>145</v>
      </c>
      <c r="F250" s="64" t="s">
        <v>145</v>
      </c>
      <c r="G250" s="64" t="s">
        <v>145</v>
      </c>
      <c r="H250" s="31"/>
      <c r="I250" s="31"/>
      <c r="J250" s="31"/>
      <c r="K250" s="64" t="s">
        <v>145</v>
      </c>
      <c r="L250" s="64" t="s">
        <v>145</v>
      </c>
      <c r="M250" s="4">
        <f>M257</f>
        <v>0</v>
      </c>
      <c r="N250" s="4">
        <f t="shared" ref="N250:Y250" si="79">N257</f>
        <v>0</v>
      </c>
      <c r="O250" s="4">
        <f t="shared" si="79"/>
        <v>0</v>
      </c>
      <c r="P250" s="4">
        <f t="shared" si="79"/>
        <v>0</v>
      </c>
      <c r="Q250" s="2">
        <f t="shared" si="79"/>
        <v>0</v>
      </c>
      <c r="R250" s="4">
        <f t="shared" si="79"/>
        <v>0</v>
      </c>
      <c r="S250" s="4">
        <f t="shared" si="79"/>
        <v>0</v>
      </c>
      <c r="T250" s="2">
        <f>T257</f>
        <v>0</v>
      </c>
      <c r="U250" s="2">
        <f>U257</f>
        <v>0</v>
      </c>
      <c r="V250" s="2">
        <f>V257</f>
        <v>0</v>
      </c>
      <c r="W250" s="2">
        <f>W257</f>
        <v>0</v>
      </c>
      <c r="X250" s="2">
        <f>X257</f>
        <v>0</v>
      </c>
      <c r="Y250" s="4">
        <f t="shared" si="79"/>
        <v>0</v>
      </c>
      <c r="Z250" s="20"/>
    </row>
    <row r="251" spans="1:26" ht="26.25" customHeight="1">
      <c r="A251" s="62"/>
      <c r="B251" s="25" t="s">
        <v>77</v>
      </c>
      <c r="C251" s="59"/>
      <c r="D251" s="59"/>
      <c r="E251" s="64"/>
      <c r="F251" s="64"/>
      <c r="G251" s="64" t="s">
        <v>145</v>
      </c>
      <c r="H251" s="31"/>
      <c r="I251" s="31"/>
      <c r="J251" s="31"/>
      <c r="K251" s="64" t="s">
        <v>145</v>
      </c>
      <c r="L251" s="64" t="s">
        <v>145</v>
      </c>
      <c r="M251" s="4">
        <v>0</v>
      </c>
      <c r="N251" s="4">
        <v>0</v>
      </c>
      <c r="O251" s="4">
        <v>0</v>
      </c>
      <c r="P251" s="4">
        <f>P311</f>
        <v>630</v>
      </c>
      <c r="Q251" s="2">
        <v>0</v>
      </c>
      <c r="R251" s="4">
        <v>0</v>
      </c>
      <c r="S251" s="4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4">
        <f>P251</f>
        <v>630</v>
      </c>
      <c r="Z251" s="20"/>
    </row>
    <row r="252" spans="1:26" ht="112.5" customHeight="1">
      <c r="A252" s="57" t="s">
        <v>93</v>
      </c>
      <c r="B252" s="25" t="s">
        <v>278</v>
      </c>
      <c r="C252" s="59" t="s">
        <v>193</v>
      </c>
      <c r="D252" s="59" t="s">
        <v>145</v>
      </c>
      <c r="E252" s="64" t="s">
        <v>151</v>
      </c>
      <c r="F252" s="64" t="s">
        <v>145</v>
      </c>
      <c r="G252" s="59" t="s">
        <v>71</v>
      </c>
      <c r="H252" s="64" t="s">
        <v>145</v>
      </c>
      <c r="I252" s="64" t="s">
        <v>145</v>
      </c>
      <c r="J252" s="64" t="s">
        <v>145</v>
      </c>
      <c r="K252" s="64" t="s">
        <v>145</v>
      </c>
      <c r="L252" s="64" t="s">
        <v>145</v>
      </c>
      <c r="M252" s="14">
        <v>0</v>
      </c>
      <c r="N252" s="14">
        <v>4</v>
      </c>
      <c r="O252" s="14">
        <v>5</v>
      </c>
      <c r="P252" s="14">
        <v>6</v>
      </c>
      <c r="Q252" s="8">
        <v>6</v>
      </c>
      <c r="R252" s="14">
        <v>6</v>
      </c>
      <c r="S252" s="14">
        <v>6</v>
      </c>
      <c r="T252" s="8">
        <v>6</v>
      </c>
      <c r="U252" s="8">
        <v>6</v>
      </c>
      <c r="V252" s="8">
        <v>6</v>
      </c>
      <c r="W252" s="8">
        <v>6</v>
      </c>
      <c r="X252" s="8">
        <v>6</v>
      </c>
      <c r="Y252" s="4" t="s">
        <v>145</v>
      </c>
      <c r="Z252" s="20"/>
    </row>
    <row r="253" spans="1:26" ht="56.25" customHeight="1">
      <c r="A253" s="62" t="s">
        <v>92</v>
      </c>
      <c r="B253" s="32" t="s">
        <v>500</v>
      </c>
      <c r="C253" s="64"/>
      <c r="D253" s="64"/>
      <c r="E253" s="64"/>
      <c r="F253" s="64"/>
      <c r="G253" s="28"/>
      <c r="H253" s="64"/>
      <c r="I253" s="64"/>
      <c r="J253" s="64"/>
      <c r="K253" s="64"/>
      <c r="L253" s="64"/>
      <c r="M253" s="4">
        <f>M254+M255+M257</f>
        <v>705</v>
      </c>
      <c r="N253" s="4">
        <f>N254+N255+N257</f>
        <v>1310</v>
      </c>
      <c r="O253" s="4">
        <f>O254+O255+O257</f>
        <v>2635.42</v>
      </c>
      <c r="P253" s="4">
        <f>P254+P255+P257+P256</f>
        <v>5867.57</v>
      </c>
      <c r="Q253" s="2">
        <f>Q254+Q255+Q257</f>
        <v>1809.1999999999998</v>
      </c>
      <c r="R253" s="4">
        <f>R254+R255+R257+R256</f>
        <v>1141.3999999999999</v>
      </c>
      <c r="S253" s="4">
        <f t="shared" ref="S253:Y253" si="80">S254+S255+S257</f>
        <v>1110</v>
      </c>
      <c r="T253" s="2">
        <f t="shared" si="80"/>
        <v>599.29999999999995</v>
      </c>
      <c r="U253" s="2">
        <f t="shared" si="80"/>
        <v>200</v>
      </c>
      <c r="V253" s="2">
        <f t="shared" si="80"/>
        <v>200</v>
      </c>
      <c r="W253" s="2">
        <f t="shared" si="80"/>
        <v>153.69999999999999</v>
      </c>
      <c r="X253" s="2">
        <f t="shared" si="80"/>
        <v>191.6</v>
      </c>
      <c r="Y253" s="2">
        <f t="shared" si="80"/>
        <v>15293.189999999999</v>
      </c>
      <c r="Z253" s="20"/>
    </row>
    <row r="254" spans="1:26" ht="25.5" customHeight="1">
      <c r="A254" s="62"/>
      <c r="B254" s="63" t="s">
        <v>146</v>
      </c>
      <c r="C254" s="59" t="s">
        <v>157</v>
      </c>
      <c r="D254" s="59" t="s">
        <v>145</v>
      </c>
      <c r="E254" s="64" t="s">
        <v>145</v>
      </c>
      <c r="F254" s="64" t="s">
        <v>145</v>
      </c>
      <c r="G254" s="64" t="s">
        <v>145</v>
      </c>
      <c r="H254" s="31"/>
      <c r="I254" s="31"/>
      <c r="J254" s="31"/>
      <c r="K254" s="64" t="s">
        <v>145</v>
      </c>
      <c r="L254" s="64" t="s">
        <v>145</v>
      </c>
      <c r="M254" s="4">
        <f>M260+M267+M264+M270+M274+M276+M278+M281+M283+M285+M288+M291+M295+M300+M302+M305+M311</f>
        <v>430</v>
      </c>
      <c r="N254" s="4">
        <f>N260+N267+N264+N270+N274+N276+N278+N281+N283+N285+N288+N291+N295+N300+N302+N305+N311+N271</f>
        <v>540</v>
      </c>
      <c r="O254" s="4">
        <f>O260+O267+O264+O270+O274+O276+O278+O281+O283+O285+O288+O292+O295+O300+O302+O305+O311+O307+O271</f>
        <v>2084.02</v>
      </c>
      <c r="P254" s="4">
        <f>P264+P270+P281+P285+P292+P295+P302+P305+P307+P310+P303+P308+P271</f>
        <v>3210.1699999999996</v>
      </c>
      <c r="Q254" s="2">
        <f>Q264+Q270+Q281+Q292+Q295+Q298+Q305+Q307+Q308+Q310+Q265+Q271+Q280</f>
        <v>1583.6</v>
      </c>
      <c r="R254" s="4">
        <f>R260+R265+R270+R280+R291+R295+R298+R305+R307+R308+R310+R263</f>
        <v>1141.3999999999999</v>
      </c>
      <c r="S254" s="4">
        <f>S260+S265+S270+S280+S291+S295+S298+S305+S307+S308+S310</f>
        <v>1110</v>
      </c>
      <c r="T254" s="4">
        <f>T260+T265+T270+T280+T291+T295+T298+T305+T307+T308+T310+T263+T264+T271+T274+T276+T278+T283+T285+T288+T302+T303</f>
        <v>599.29999999999995</v>
      </c>
      <c r="U254" s="4">
        <f>U260+U265+U270+U280+U291+U295+U298+U305+U307+U308+U310+U263+U264+U271+U274+U276+U278+U283+U285+U288+U302+U303</f>
        <v>200</v>
      </c>
      <c r="V254" s="4">
        <f>V260+V265+V270+V280+V291+V295+V298+V305+V307+V308+V310+V263+V264+V271+V274+V276+V278+V283+V285+V288+V302+V303</f>
        <v>200</v>
      </c>
      <c r="W254" s="4">
        <f>W260+W265+W270+W280+W291+W295+W298+W305+W307+W308+W310+W263+W264+W271+W274+W276+W278+W283+W285+W288+W302+W303</f>
        <v>153.69999999999999</v>
      </c>
      <c r="X254" s="4">
        <f>X260+X265+X270+X280+X291+X295+X298+X305+X307+X308+X310+X263+X264+X271+X274+X276+X278+X283+X285+X288+X302+X303</f>
        <v>191.6</v>
      </c>
      <c r="Y254" s="4">
        <f>M254+N254+O254+P254+Q254+R254+S254+T254+U254+V254+W254+X254</f>
        <v>11443.789999999999</v>
      </c>
      <c r="Z254" s="20"/>
    </row>
    <row r="255" spans="1:26" ht="59.25" customHeight="1">
      <c r="A255" s="62"/>
      <c r="B255" s="25" t="s">
        <v>33</v>
      </c>
      <c r="C255" s="59" t="s">
        <v>157</v>
      </c>
      <c r="D255" s="59" t="s">
        <v>145</v>
      </c>
      <c r="E255" s="64" t="s">
        <v>145</v>
      </c>
      <c r="F255" s="64" t="s">
        <v>145</v>
      </c>
      <c r="G255" s="64" t="s">
        <v>145</v>
      </c>
      <c r="H255" s="31"/>
      <c r="I255" s="31"/>
      <c r="J255" s="31"/>
      <c r="K255" s="64" t="s">
        <v>145</v>
      </c>
      <c r="L255" s="64" t="s">
        <v>145</v>
      </c>
      <c r="M255" s="4">
        <f>M268+M272+M286+M289+M293+M296</f>
        <v>275</v>
      </c>
      <c r="N255" s="4">
        <f>N268+N272+N286+N289+N293+N296</f>
        <v>770</v>
      </c>
      <c r="O255" s="4">
        <f>O268+O272+O286+O289+O293+O296</f>
        <v>551.4</v>
      </c>
      <c r="P255" s="4">
        <f>P268+P272+P286+P289+P293+P296</f>
        <v>2027.4</v>
      </c>
      <c r="Q255" s="2">
        <f t="shared" ref="Q255:X255" si="81">Q272+Q293+Q296</f>
        <v>225.6</v>
      </c>
      <c r="R255" s="4">
        <f t="shared" si="81"/>
        <v>0</v>
      </c>
      <c r="S255" s="4">
        <f t="shared" si="81"/>
        <v>0</v>
      </c>
      <c r="T255" s="2">
        <f t="shared" si="81"/>
        <v>0</v>
      </c>
      <c r="U255" s="2">
        <f t="shared" si="81"/>
        <v>0</v>
      </c>
      <c r="V255" s="2">
        <f t="shared" si="81"/>
        <v>0</v>
      </c>
      <c r="W255" s="2">
        <f>T2535+W293+W296</f>
        <v>0</v>
      </c>
      <c r="X255" s="2">
        <f t="shared" si="81"/>
        <v>0</v>
      </c>
      <c r="Y255" s="4">
        <f>M255+N255+O255+P255+Q255+S255+R255+T255</f>
        <v>3849.4</v>
      </c>
      <c r="Z255" s="20"/>
    </row>
    <row r="256" spans="1:26" ht="22.5" customHeight="1">
      <c r="A256" s="62"/>
      <c r="B256" s="25" t="s">
        <v>77</v>
      </c>
      <c r="C256" s="59"/>
      <c r="D256" s="59"/>
      <c r="E256" s="64"/>
      <c r="F256" s="64"/>
      <c r="G256" s="64" t="s">
        <v>145</v>
      </c>
      <c r="H256" s="31"/>
      <c r="I256" s="31"/>
      <c r="J256" s="31"/>
      <c r="K256" s="64" t="s">
        <v>145</v>
      </c>
      <c r="L256" s="64" t="s">
        <v>145</v>
      </c>
      <c r="M256" s="4">
        <v>0</v>
      </c>
      <c r="N256" s="4">
        <v>0</v>
      </c>
      <c r="O256" s="4">
        <v>0</v>
      </c>
      <c r="P256" s="4">
        <f>P311</f>
        <v>630</v>
      </c>
      <c r="Q256" s="2">
        <v>0</v>
      </c>
      <c r="R256" s="4">
        <v>0</v>
      </c>
      <c r="S256" s="4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4">
        <f>P256</f>
        <v>630</v>
      </c>
      <c r="Z256" s="20"/>
    </row>
    <row r="257" spans="1:26" ht="53.25" customHeight="1">
      <c r="A257" s="62"/>
      <c r="B257" s="25" t="s">
        <v>91</v>
      </c>
      <c r="C257" s="59" t="s">
        <v>157</v>
      </c>
      <c r="D257" s="59" t="s">
        <v>145</v>
      </c>
      <c r="E257" s="64" t="s">
        <v>145</v>
      </c>
      <c r="F257" s="64" t="s">
        <v>145</v>
      </c>
      <c r="G257" s="64" t="s">
        <v>145</v>
      </c>
      <c r="H257" s="31"/>
      <c r="I257" s="31"/>
      <c r="J257" s="31"/>
      <c r="K257" s="64" t="s">
        <v>145</v>
      </c>
      <c r="L257" s="64" t="s">
        <v>145</v>
      </c>
      <c r="M257" s="4">
        <f>M261</f>
        <v>0</v>
      </c>
      <c r="N257" s="4">
        <f t="shared" ref="N257:S257" si="82">N261</f>
        <v>0</v>
      </c>
      <c r="O257" s="4">
        <f t="shared" si="82"/>
        <v>0</v>
      </c>
      <c r="P257" s="4">
        <f t="shared" si="82"/>
        <v>0</v>
      </c>
      <c r="Q257" s="2">
        <f t="shared" si="82"/>
        <v>0</v>
      </c>
      <c r="R257" s="4">
        <f t="shared" si="82"/>
        <v>0</v>
      </c>
      <c r="S257" s="4">
        <f t="shared" si="82"/>
        <v>0</v>
      </c>
      <c r="T257" s="2">
        <f t="shared" ref="T257:Y257" si="83">T261</f>
        <v>0</v>
      </c>
      <c r="U257" s="2">
        <f t="shared" si="83"/>
        <v>0</v>
      </c>
      <c r="V257" s="2">
        <f t="shared" si="83"/>
        <v>0</v>
      </c>
      <c r="W257" s="2">
        <f t="shared" si="83"/>
        <v>0</v>
      </c>
      <c r="X257" s="2">
        <f t="shared" si="83"/>
        <v>0</v>
      </c>
      <c r="Y257" s="4">
        <f t="shared" si="83"/>
        <v>0</v>
      </c>
      <c r="Z257" s="20"/>
    </row>
    <row r="258" spans="1:26" ht="186.75" customHeight="1">
      <c r="A258" s="62" t="s">
        <v>93</v>
      </c>
      <c r="B258" s="25" t="s">
        <v>326</v>
      </c>
      <c r="C258" s="59" t="s">
        <v>150</v>
      </c>
      <c r="D258" s="59" t="s">
        <v>145</v>
      </c>
      <c r="E258" s="59" t="s">
        <v>494</v>
      </c>
      <c r="F258" s="64" t="s">
        <v>145</v>
      </c>
      <c r="G258" s="59" t="s">
        <v>165</v>
      </c>
      <c r="H258" s="64" t="s">
        <v>145</v>
      </c>
      <c r="I258" s="64" t="s">
        <v>145</v>
      </c>
      <c r="J258" s="64" t="s">
        <v>145</v>
      </c>
      <c r="K258" s="64" t="s">
        <v>145</v>
      </c>
      <c r="L258" s="64" t="s">
        <v>145</v>
      </c>
      <c r="M258" s="7">
        <v>53.4</v>
      </c>
      <c r="N258" s="7">
        <v>54</v>
      </c>
      <c r="O258" s="64">
        <v>54.5</v>
      </c>
      <c r="P258" s="7">
        <v>55</v>
      </c>
      <c r="Q258" s="5">
        <v>55.5</v>
      </c>
      <c r="R258" s="7">
        <v>70.900000000000006</v>
      </c>
      <c r="S258" s="7">
        <v>71.2</v>
      </c>
      <c r="T258" s="5">
        <v>71.5</v>
      </c>
      <c r="U258" s="5">
        <v>71.8</v>
      </c>
      <c r="V258" s="5">
        <v>72.099999999999994</v>
      </c>
      <c r="W258" s="5">
        <v>72.400000000000006</v>
      </c>
      <c r="X258" s="5">
        <v>72.7</v>
      </c>
      <c r="Y258" s="4" t="s">
        <v>145</v>
      </c>
      <c r="Z258" s="20"/>
    </row>
    <row r="259" spans="1:26" ht="68.25" customHeight="1">
      <c r="A259" s="62" t="s">
        <v>94</v>
      </c>
      <c r="B259" s="33" t="s">
        <v>243</v>
      </c>
      <c r="C259" s="64" t="s">
        <v>145</v>
      </c>
      <c r="D259" s="59" t="s">
        <v>145</v>
      </c>
      <c r="E259" s="64" t="s">
        <v>145</v>
      </c>
      <c r="F259" s="64">
        <v>2019</v>
      </c>
      <c r="G259" s="59" t="s">
        <v>165</v>
      </c>
      <c r="H259" s="64" t="s">
        <v>145</v>
      </c>
      <c r="I259" s="64" t="s">
        <v>145</v>
      </c>
      <c r="J259" s="64" t="s">
        <v>145</v>
      </c>
      <c r="K259" s="64" t="s">
        <v>145</v>
      </c>
      <c r="L259" s="64" t="s">
        <v>145</v>
      </c>
      <c r="M259" s="4">
        <v>0</v>
      </c>
      <c r="N259" s="4">
        <v>0</v>
      </c>
      <c r="O259" s="4">
        <v>0</v>
      </c>
      <c r="P259" s="4">
        <f t="shared" ref="P259:Y259" si="84">P260+P261</f>
        <v>0</v>
      </c>
      <c r="Q259" s="2">
        <f t="shared" si="84"/>
        <v>0</v>
      </c>
      <c r="R259" s="4">
        <f t="shared" si="84"/>
        <v>0</v>
      </c>
      <c r="S259" s="4">
        <f t="shared" si="84"/>
        <v>0</v>
      </c>
      <c r="T259" s="2">
        <f t="shared" si="84"/>
        <v>0</v>
      </c>
      <c r="U259" s="2">
        <f>U260+U261</f>
        <v>0</v>
      </c>
      <c r="V259" s="2">
        <f>V260+V261</f>
        <v>0</v>
      </c>
      <c r="W259" s="2">
        <f>W260+W261</f>
        <v>0</v>
      </c>
      <c r="X259" s="2">
        <f>X260+X261</f>
        <v>0</v>
      </c>
      <c r="Y259" s="4">
        <f t="shared" si="84"/>
        <v>0</v>
      </c>
      <c r="Z259" s="20"/>
    </row>
    <row r="260" spans="1:26" ht="25.5" customHeight="1">
      <c r="A260" s="62"/>
      <c r="B260" s="63" t="s">
        <v>146</v>
      </c>
      <c r="C260" s="59" t="s">
        <v>157</v>
      </c>
      <c r="D260" s="59" t="s">
        <v>145</v>
      </c>
      <c r="E260" s="64" t="s">
        <v>145</v>
      </c>
      <c r="F260" s="64" t="s">
        <v>145</v>
      </c>
      <c r="G260" s="59" t="s">
        <v>165</v>
      </c>
      <c r="H260" s="31" t="s">
        <v>185</v>
      </c>
      <c r="I260" s="31" t="s">
        <v>99</v>
      </c>
      <c r="J260" s="31" t="s">
        <v>182</v>
      </c>
      <c r="K260" s="64" t="s">
        <v>145</v>
      </c>
      <c r="L260" s="64" t="s">
        <v>145</v>
      </c>
      <c r="M260" s="4">
        <v>0</v>
      </c>
      <c r="N260" s="4">
        <v>0</v>
      </c>
      <c r="O260" s="4">
        <v>0</v>
      </c>
      <c r="P260" s="4">
        <v>0</v>
      </c>
      <c r="Q260" s="2">
        <v>0</v>
      </c>
      <c r="R260" s="4">
        <v>0</v>
      </c>
      <c r="S260" s="4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4">
        <f>R260</f>
        <v>0</v>
      </c>
      <c r="Z260" s="20"/>
    </row>
    <row r="261" spans="1:26" ht="54" customHeight="1">
      <c r="A261" s="62"/>
      <c r="B261" s="25" t="s">
        <v>97</v>
      </c>
      <c r="C261" s="59" t="s">
        <v>157</v>
      </c>
      <c r="D261" s="59" t="s">
        <v>145</v>
      </c>
      <c r="E261" s="64" t="s">
        <v>145</v>
      </c>
      <c r="F261" s="64" t="s">
        <v>145</v>
      </c>
      <c r="G261" s="59" t="s">
        <v>165</v>
      </c>
      <c r="H261" s="31" t="s">
        <v>185</v>
      </c>
      <c r="I261" s="31"/>
      <c r="J261" s="31" t="s">
        <v>182</v>
      </c>
      <c r="K261" s="64" t="s">
        <v>145</v>
      </c>
      <c r="L261" s="64" t="s">
        <v>145</v>
      </c>
      <c r="M261" s="4">
        <v>0</v>
      </c>
      <c r="N261" s="4">
        <v>0</v>
      </c>
      <c r="O261" s="4">
        <v>0</v>
      </c>
      <c r="P261" s="4">
        <v>0</v>
      </c>
      <c r="Q261" s="2">
        <v>0</v>
      </c>
      <c r="R261" s="4">
        <v>0</v>
      </c>
      <c r="S261" s="4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4">
        <f>R261</f>
        <v>0</v>
      </c>
      <c r="Z261" s="20"/>
    </row>
    <row r="262" spans="1:26" ht="116.25" customHeight="1">
      <c r="A262" s="62" t="s">
        <v>95</v>
      </c>
      <c r="B262" s="33" t="s">
        <v>171</v>
      </c>
      <c r="C262" s="64" t="s">
        <v>145</v>
      </c>
      <c r="D262" s="59" t="s">
        <v>145</v>
      </c>
      <c r="E262" s="64" t="s">
        <v>145</v>
      </c>
      <c r="F262" s="64" t="s">
        <v>306</v>
      </c>
      <c r="G262" s="59" t="s">
        <v>71</v>
      </c>
      <c r="H262" s="64" t="s">
        <v>145</v>
      </c>
      <c r="I262" s="64" t="s">
        <v>145</v>
      </c>
      <c r="J262" s="64" t="s">
        <v>145</v>
      </c>
      <c r="K262" s="64" t="s">
        <v>145</v>
      </c>
      <c r="L262" s="64" t="s">
        <v>145</v>
      </c>
      <c r="M262" s="4">
        <f>M264+M263</f>
        <v>0</v>
      </c>
      <c r="N262" s="4">
        <f>N264+N263</f>
        <v>0</v>
      </c>
      <c r="O262" s="4">
        <f>O264+O263</f>
        <v>200</v>
      </c>
      <c r="P262" s="4">
        <f>P264+P263</f>
        <v>99.57</v>
      </c>
      <c r="Q262" s="4">
        <f>Q264+Q263+Q265</f>
        <v>300</v>
      </c>
      <c r="R262" s="4">
        <f>R265+R263+R264</f>
        <v>310</v>
      </c>
      <c r="S262" s="4">
        <f t="shared" ref="S262:X262" si="85">S265+S263</f>
        <v>400</v>
      </c>
      <c r="T262" s="4">
        <f t="shared" si="85"/>
        <v>300</v>
      </c>
      <c r="U262" s="4">
        <f t="shared" si="85"/>
        <v>0</v>
      </c>
      <c r="V262" s="4">
        <f t="shared" si="85"/>
        <v>0</v>
      </c>
      <c r="W262" s="4">
        <f t="shared" si="85"/>
        <v>0</v>
      </c>
      <c r="X262" s="4">
        <f t="shared" si="85"/>
        <v>0</v>
      </c>
      <c r="Y262" s="4">
        <f>Y265+Y263+Y264</f>
        <v>1609.57</v>
      </c>
      <c r="Z262" s="20"/>
    </row>
    <row r="263" spans="1:26" ht="24" customHeight="1">
      <c r="A263" s="62"/>
      <c r="B263" s="63" t="s">
        <v>146</v>
      </c>
      <c r="C263" s="59" t="s">
        <v>157</v>
      </c>
      <c r="D263" s="59" t="s">
        <v>145</v>
      </c>
      <c r="E263" s="64" t="s">
        <v>145</v>
      </c>
      <c r="F263" s="64" t="s">
        <v>145</v>
      </c>
      <c r="G263" s="64" t="s">
        <v>145</v>
      </c>
      <c r="H263" s="31" t="s">
        <v>177</v>
      </c>
      <c r="I263" s="31" t="s">
        <v>260</v>
      </c>
      <c r="J263" s="64">
        <v>622</v>
      </c>
      <c r="K263" s="64" t="s">
        <v>145</v>
      </c>
      <c r="L263" s="64" t="s">
        <v>145</v>
      </c>
      <c r="M263" s="4">
        <v>0</v>
      </c>
      <c r="N263" s="4">
        <v>0</v>
      </c>
      <c r="O263" s="4">
        <v>0</v>
      </c>
      <c r="P263" s="4">
        <v>0</v>
      </c>
      <c r="Q263" s="2">
        <v>0</v>
      </c>
      <c r="R263" s="2">
        <v>73.3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4">
        <f>SUM(M263:X263)</f>
        <v>73.3</v>
      </c>
      <c r="Z263" s="20"/>
    </row>
    <row r="264" spans="1:26" ht="23.25" customHeight="1">
      <c r="A264" s="62"/>
      <c r="B264" s="63" t="s">
        <v>146</v>
      </c>
      <c r="C264" s="59" t="s">
        <v>157</v>
      </c>
      <c r="D264" s="59" t="s">
        <v>145</v>
      </c>
      <c r="E264" s="64" t="s">
        <v>145</v>
      </c>
      <c r="F264" s="64" t="s">
        <v>145</v>
      </c>
      <c r="G264" s="64" t="s">
        <v>145</v>
      </c>
      <c r="H264" s="31" t="s">
        <v>177</v>
      </c>
      <c r="I264" s="31" t="s">
        <v>99</v>
      </c>
      <c r="J264" s="64">
        <v>612</v>
      </c>
      <c r="K264" s="64"/>
      <c r="L264" s="64"/>
      <c r="M264" s="4">
        <v>0</v>
      </c>
      <c r="N264" s="4">
        <v>0</v>
      </c>
      <c r="O264" s="4">
        <v>200</v>
      </c>
      <c r="P264" s="4">
        <v>99.57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4">
        <f>SUM(M264:X264)</f>
        <v>299.57</v>
      </c>
      <c r="Z264" s="20"/>
    </row>
    <row r="265" spans="1:26" ht="23.25" customHeight="1">
      <c r="A265" s="57"/>
      <c r="B265" s="63" t="s">
        <v>146</v>
      </c>
      <c r="C265" s="59" t="s">
        <v>157</v>
      </c>
      <c r="D265" s="59" t="s">
        <v>145</v>
      </c>
      <c r="E265" s="64" t="s">
        <v>145</v>
      </c>
      <c r="F265" s="64" t="s">
        <v>145</v>
      </c>
      <c r="G265" s="64" t="s">
        <v>145</v>
      </c>
      <c r="H265" s="31" t="s">
        <v>177</v>
      </c>
      <c r="I265" s="31" t="s">
        <v>260</v>
      </c>
      <c r="J265" s="31" t="s">
        <v>182</v>
      </c>
      <c r="K265" s="64" t="s">
        <v>145</v>
      </c>
      <c r="L265" s="64" t="s">
        <v>145</v>
      </c>
      <c r="M265" s="21">
        <v>0</v>
      </c>
      <c r="N265" s="21">
        <v>0</v>
      </c>
      <c r="O265" s="21">
        <v>0</v>
      </c>
      <c r="P265" s="21">
        <v>0</v>
      </c>
      <c r="Q265" s="21">
        <v>300</v>
      </c>
      <c r="R265" s="4">
        <v>236.7</v>
      </c>
      <c r="S265" s="4">
        <v>400</v>
      </c>
      <c r="T265" s="2">
        <v>300</v>
      </c>
      <c r="U265" s="2">
        <v>0</v>
      </c>
      <c r="V265" s="2">
        <v>0</v>
      </c>
      <c r="W265" s="2">
        <v>0</v>
      </c>
      <c r="X265" s="2">
        <v>0</v>
      </c>
      <c r="Y265" s="4">
        <f>SUM(M265:S265)+T265+U265+V265+W265+X265</f>
        <v>1236.7</v>
      </c>
      <c r="Z265" s="20"/>
    </row>
    <row r="266" spans="1:26" ht="65.25" customHeight="1">
      <c r="A266" s="62" t="s">
        <v>96</v>
      </c>
      <c r="B266" s="33" t="s">
        <v>172</v>
      </c>
      <c r="C266" s="64" t="s">
        <v>145</v>
      </c>
      <c r="D266" s="59" t="s">
        <v>145</v>
      </c>
      <c r="E266" s="64" t="s">
        <v>145</v>
      </c>
      <c r="F266" s="64">
        <v>2016</v>
      </c>
      <c r="G266" s="59" t="s">
        <v>164</v>
      </c>
      <c r="H266" s="64" t="s">
        <v>145</v>
      </c>
      <c r="I266" s="64" t="s">
        <v>145</v>
      </c>
      <c r="J266" s="64" t="s">
        <v>145</v>
      </c>
      <c r="K266" s="64" t="s">
        <v>145</v>
      </c>
      <c r="L266" s="64" t="s">
        <v>145</v>
      </c>
      <c r="M266" s="4">
        <f t="shared" ref="M266:Y266" si="86">M267+M268</f>
        <v>0</v>
      </c>
      <c r="N266" s="4">
        <f t="shared" si="86"/>
        <v>0</v>
      </c>
      <c r="O266" s="4">
        <f t="shared" si="86"/>
        <v>250</v>
      </c>
      <c r="P266" s="4">
        <f t="shared" si="86"/>
        <v>0</v>
      </c>
      <c r="Q266" s="2">
        <f t="shared" si="86"/>
        <v>0</v>
      </c>
      <c r="R266" s="4">
        <f t="shared" si="86"/>
        <v>0</v>
      </c>
      <c r="S266" s="4">
        <f t="shared" si="86"/>
        <v>0</v>
      </c>
      <c r="T266" s="2">
        <f>T267+T268</f>
        <v>0</v>
      </c>
      <c r="U266" s="2">
        <v>0</v>
      </c>
      <c r="V266" s="2">
        <f>V267+V268</f>
        <v>0</v>
      </c>
      <c r="W266" s="2">
        <f>W267+W268</f>
        <v>0</v>
      </c>
      <c r="X266" s="2">
        <f>X267+X268</f>
        <v>0</v>
      </c>
      <c r="Y266" s="4">
        <f t="shared" si="86"/>
        <v>250</v>
      </c>
      <c r="Z266" s="20"/>
    </row>
    <row r="267" spans="1:26">
      <c r="A267" s="57"/>
      <c r="B267" s="63" t="s">
        <v>146</v>
      </c>
      <c r="C267" s="59" t="s">
        <v>157</v>
      </c>
      <c r="D267" s="59" t="s">
        <v>145</v>
      </c>
      <c r="E267" s="64" t="s">
        <v>145</v>
      </c>
      <c r="F267" s="64" t="s">
        <v>145</v>
      </c>
      <c r="G267" s="64" t="s">
        <v>145</v>
      </c>
      <c r="H267" s="31" t="s">
        <v>181</v>
      </c>
      <c r="I267" s="31" t="s">
        <v>99</v>
      </c>
      <c r="J267" s="31" t="s">
        <v>182</v>
      </c>
      <c r="K267" s="64" t="s">
        <v>145</v>
      </c>
      <c r="L267" s="64" t="s">
        <v>145</v>
      </c>
      <c r="M267" s="4">
        <v>0</v>
      </c>
      <c r="N267" s="4">
        <v>0</v>
      </c>
      <c r="O267" s="4">
        <v>75</v>
      </c>
      <c r="P267" s="4">
        <v>0</v>
      </c>
      <c r="Q267" s="2">
        <v>0</v>
      </c>
      <c r="R267" s="4">
        <v>0</v>
      </c>
      <c r="S267" s="4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4">
        <v>75</v>
      </c>
      <c r="Z267" s="20"/>
    </row>
    <row r="268" spans="1:26" ht="52.5" customHeight="1">
      <c r="A268" s="57"/>
      <c r="B268" s="63" t="s">
        <v>33</v>
      </c>
      <c r="C268" s="59" t="s">
        <v>157</v>
      </c>
      <c r="D268" s="59" t="s">
        <v>145</v>
      </c>
      <c r="E268" s="64" t="s">
        <v>145</v>
      </c>
      <c r="F268" s="64" t="s">
        <v>145</v>
      </c>
      <c r="G268" s="64" t="s">
        <v>145</v>
      </c>
      <c r="H268" s="31" t="s">
        <v>181</v>
      </c>
      <c r="I268" s="31" t="s">
        <v>67</v>
      </c>
      <c r="J268" s="31" t="s">
        <v>182</v>
      </c>
      <c r="K268" s="64" t="s">
        <v>145</v>
      </c>
      <c r="L268" s="64" t="s">
        <v>145</v>
      </c>
      <c r="M268" s="4">
        <v>0</v>
      </c>
      <c r="N268" s="4">
        <v>0</v>
      </c>
      <c r="O268" s="4">
        <v>175</v>
      </c>
      <c r="P268" s="4">
        <v>0</v>
      </c>
      <c r="Q268" s="2">
        <v>0</v>
      </c>
      <c r="R268" s="4">
        <v>0</v>
      </c>
      <c r="S268" s="4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4">
        <v>175</v>
      </c>
      <c r="Z268" s="20"/>
    </row>
    <row r="269" spans="1:26" ht="139.5" customHeight="1">
      <c r="A269" s="62" t="s">
        <v>98</v>
      </c>
      <c r="B269" s="33" t="s">
        <v>235</v>
      </c>
      <c r="C269" s="64" t="s">
        <v>145</v>
      </c>
      <c r="D269" s="59" t="s">
        <v>145</v>
      </c>
      <c r="E269" s="64" t="s">
        <v>145</v>
      </c>
      <c r="F269" s="64" t="s">
        <v>305</v>
      </c>
      <c r="G269" s="59" t="s">
        <v>164</v>
      </c>
      <c r="H269" s="64" t="s">
        <v>145</v>
      </c>
      <c r="I269" s="64" t="s">
        <v>145</v>
      </c>
      <c r="J269" s="64" t="s">
        <v>145</v>
      </c>
      <c r="K269" s="64" t="s">
        <v>145</v>
      </c>
      <c r="L269" s="64" t="s">
        <v>145</v>
      </c>
      <c r="M269" s="2">
        <f t="shared" ref="M269:S269" si="87">M270+M272+M271</f>
        <v>0</v>
      </c>
      <c r="N269" s="2">
        <f t="shared" si="87"/>
        <v>1100</v>
      </c>
      <c r="O269" s="2">
        <f t="shared" si="87"/>
        <v>127.72</v>
      </c>
      <c r="P269" s="2">
        <f t="shared" si="87"/>
        <v>130</v>
      </c>
      <c r="Q269" s="2">
        <f t="shared" si="87"/>
        <v>120</v>
      </c>
      <c r="R269" s="2">
        <f t="shared" si="87"/>
        <v>121.4</v>
      </c>
      <c r="S269" s="2">
        <f t="shared" si="87"/>
        <v>90</v>
      </c>
      <c r="T269" s="4">
        <f>T270+T272</f>
        <v>0</v>
      </c>
      <c r="U269" s="4">
        <f>U270+U272</f>
        <v>0</v>
      </c>
      <c r="V269" s="4">
        <f>V270+V272</f>
        <v>0</v>
      </c>
      <c r="W269" s="4">
        <f>W270+W272</f>
        <v>0</v>
      </c>
      <c r="X269" s="4">
        <f>X270+X272</f>
        <v>0</v>
      </c>
      <c r="Y269" s="4">
        <f>Y270+Y272+Y271</f>
        <v>1689.12</v>
      </c>
      <c r="Z269" s="20"/>
    </row>
    <row r="270" spans="1:26" ht="24" customHeight="1">
      <c r="A270" s="76"/>
      <c r="B270" s="63" t="s">
        <v>146</v>
      </c>
      <c r="C270" s="59" t="s">
        <v>157</v>
      </c>
      <c r="D270" s="59" t="s">
        <v>145</v>
      </c>
      <c r="E270" s="64" t="s">
        <v>145</v>
      </c>
      <c r="F270" s="64" t="s">
        <v>145</v>
      </c>
      <c r="G270" s="64" t="s">
        <v>145</v>
      </c>
      <c r="H270" s="31" t="s">
        <v>181</v>
      </c>
      <c r="I270" s="31" t="s">
        <v>260</v>
      </c>
      <c r="J270" s="31" t="s">
        <v>182</v>
      </c>
      <c r="K270" s="64" t="s">
        <v>145</v>
      </c>
      <c r="L270" s="64" t="s">
        <v>145</v>
      </c>
      <c r="M270" s="4">
        <v>0</v>
      </c>
      <c r="N270" s="4">
        <v>0</v>
      </c>
      <c r="O270" s="4">
        <v>0</v>
      </c>
      <c r="P270" s="4">
        <v>0</v>
      </c>
      <c r="Q270" s="2">
        <v>0</v>
      </c>
      <c r="R270" s="4">
        <v>121.4</v>
      </c>
      <c r="S270" s="4">
        <v>90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4">
        <f>N270+M270+O270+P270+Q270+R270+S270+T270+U270+V270+W270+X270</f>
        <v>211.4</v>
      </c>
      <c r="Z270" s="20"/>
    </row>
    <row r="271" spans="1:26" ht="27.75" customHeight="1">
      <c r="A271" s="76"/>
      <c r="B271" s="63" t="s">
        <v>146</v>
      </c>
      <c r="C271" s="59" t="s">
        <v>157</v>
      </c>
      <c r="D271" s="59" t="s">
        <v>145</v>
      </c>
      <c r="E271" s="64" t="s">
        <v>145</v>
      </c>
      <c r="F271" s="64" t="s">
        <v>145</v>
      </c>
      <c r="G271" s="64" t="s">
        <v>145</v>
      </c>
      <c r="H271" s="31" t="s">
        <v>181</v>
      </c>
      <c r="I271" s="31" t="s">
        <v>99</v>
      </c>
      <c r="J271" s="31" t="s">
        <v>182</v>
      </c>
      <c r="K271" s="64"/>
      <c r="L271" s="64"/>
      <c r="M271" s="4">
        <v>0</v>
      </c>
      <c r="N271" s="4">
        <v>330</v>
      </c>
      <c r="O271" s="4">
        <v>38.32</v>
      </c>
      <c r="P271" s="4">
        <v>9.1</v>
      </c>
      <c r="Q271" s="2">
        <v>7.2</v>
      </c>
      <c r="R271" s="4">
        <v>0</v>
      </c>
      <c r="S271" s="4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4">
        <f>SUM(M271:X271)</f>
        <v>384.62</v>
      </c>
      <c r="Z271" s="20"/>
    </row>
    <row r="272" spans="1:26" ht="57.75" customHeight="1">
      <c r="A272" s="76"/>
      <c r="B272" s="63" t="s">
        <v>33</v>
      </c>
      <c r="C272" s="59" t="s">
        <v>157</v>
      </c>
      <c r="D272" s="59" t="s">
        <v>145</v>
      </c>
      <c r="E272" s="64" t="s">
        <v>145</v>
      </c>
      <c r="F272" s="64" t="s">
        <v>145</v>
      </c>
      <c r="G272" s="64" t="s">
        <v>145</v>
      </c>
      <c r="H272" s="31" t="s">
        <v>181</v>
      </c>
      <c r="I272" s="31" t="s">
        <v>67</v>
      </c>
      <c r="J272" s="31" t="s">
        <v>182</v>
      </c>
      <c r="K272" s="64" t="s">
        <v>145</v>
      </c>
      <c r="L272" s="64" t="s">
        <v>145</v>
      </c>
      <c r="M272" s="4">
        <v>0</v>
      </c>
      <c r="N272" s="4">
        <v>770</v>
      </c>
      <c r="O272" s="4">
        <v>89.4</v>
      </c>
      <c r="P272" s="4">
        <v>120.9</v>
      </c>
      <c r="Q272" s="2">
        <v>112.8</v>
      </c>
      <c r="R272" s="4">
        <v>0</v>
      </c>
      <c r="S272" s="4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4">
        <f>N272+M272+O272+P272+Q272+R272+S272</f>
        <v>1093.0999999999999</v>
      </c>
      <c r="Z272" s="20"/>
    </row>
    <row r="273" spans="1:26" ht="56.25" customHeight="1">
      <c r="A273" s="62" t="s">
        <v>100</v>
      </c>
      <c r="B273" s="33" t="s">
        <v>217</v>
      </c>
      <c r="C273" s="64" t="s">
        <v>145</v>
      </c>
      <c r="D273" s="59" t="s">
        <v>145</v>
      </c>
      <c r="E273" s="64" t="s">
        <v>145</v>
      </c>
      <c r="F273" s="64" t="s">
        <v>2</v>
      </c>
      <c r="G273" s="59" t="s">
        <v>71</v>
      </c>
      <c r="H273" s="64" t="s">
        <v>145</v>
      </c>
      <c r="I273" s="64" t="s">
        <v>145</v>
      </c>
      <c r="J273" s="64" t="s">
        <v>145</v>
      </c>
      <c r="K273" s="64" t="s">
        <v>145</v>
      </c>
      <c r="L273" s="64" t="s">
        <v>145</v>
      </c>
      <c r="M273" s="4">
        <f>M274</f>
        <v>40</v>
      </c>
      <c r="N273" s="4">
        <v>78</v>
      </c>
      <c r="O273" s="4">
        <v>42</v>
      </c>
      <c r="P273" s="4">
        <v>0</v>
      </c>
      <c r="Q273" s="2">
        <v>0</v>
      </c>
      <c r="R273" s="4">
        <v>0</v>
      </c>
      <c r="S273" s="4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4">
        <f>Y274</f>
        <v>160</v>
      </c>
      <c r="Z273" s="20"/>
    </row>
    <row r="274" spans="1:26" ht="24" customHeight="1">
      <c r="A274" s="57"/>
      <c r="B274" s="63" t="s">
        <v>146</v>
      </c>
      <c r="C274" s="59" t="s">
        <v>157</v>
      </c>
      <c r="D274" s="59" t="s">
        <v>145</v>
      </c>
      <c r="E274" s="64" t="s">
        <v>145</v>
      </c>
      <c r="F274" s="64" t="s">
        <v>145</v>
      </c>
      <c r="G274" s="64" t="s">
        <v>145</v>
      </c>
      <c r="H274" s="31" t="s">
        <v>177</v>
      </c>
      <c r="I274" s="31" t="s">
        <v>99</v>
      </c>
      <c r="J274" s="31" t="s">
        <v>183</v>
      </c>
      <c r="K274" s="64" t="s">
        <v>145</v>
      </c>
      <c r="L274" s="64" t="s">
        <v>145</v>
      </c>
      <c r="M274" s="4">
        <v>40</v>
      </c>
      <c r="N274" s="4">
        <v>78</v>
      </c>
      <c r="O274" s="4">
        <v>42</v>
      </c>
      <c r="P274" s="4">
        <v>0</v>
      </c>
      <c r="Q274" s="2">
        <v>0</v>
      </c>
      <c r="R274" s="4">
        <v>0</v>
      </c>
      <c r="S274" s="4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4">
        <f>SUM(M274:S274)</f>
        <v>160</v>
      </c>
      <c r="Z274" s="20"/>
    </row>
    <row r="275" spans="1:26" ht="66.75" customHeight="1">
      <c r="A275" s="62" t="s">
        <v>101</v>
      </c>
      <c r="B275" s="33" t="s">
        <v>212</v>
      </c>
      <c r="C275" s="64" t="s">
        <v>145</v>
      </c>
      <c r="D275" s="59" t="s">
        <v>145</v>
      </c>
      <c r="E275" s="64" t="s">
        <v>145</v>
      </c>
      <c r="F275" s="64" t="s">
        <v>160</v>
      </c>
      <c r="G275" s="59" t="s">
        <v>71</v>
      </c>
      <c r="H275" s="64" t="s">
        <v>145</v>
      </c>
      <c r="I275" s="64" t="s">
        <v>145</v>
      </c>
      <c r="J275" s="64" t="s">
        <v>145</v>
      </c>
      <c r="K275" s="64" t="s">
        <v>145</v>
      </c>
      <c r="L275" s="64" t="s">
        <v>145</v>
      </c>
      <c r="M275" s="4">
        <f>M276</f>
        <v>50</v>
      </c>
      <c r="N275" s="4">
        <v>42</v>
      </c>
      <c r="O275" s="4">
        <v>0</v>
      </c>
      <c r="P275" s="4">
        <v>0</v>
      </c>
      <c r="Q275" s="2">
        <v>0</v>
      </c>
      <c r="R275" s="4">
        <v>0</v>
      </c>
      <c r="S275" s="4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4">
        <f>Y276</f>
        <v>92</v>
      </c>
      <c r="Z275" s="20"/>
    </row>
    <row r="276" spans="1:26" ht="30.75" customHeight="1">
      <c r="A276" s="57"/>
      <c r="B276" s="63" t="s">
        <v>146</v>
      </c>
      <c r="C276" s="59" t="s">
        <v>157</v>
      </c>
      <c r="D276" s="59" t="s">
        <v>145</v>
      </c>
      <c r="E276" s="64" t="s">
        <v>145</v>
      </c>
      <c r="F276" s="64" t="s">
        <v>145</v>
      </c>
      <c r="G276" s="64" t="s">
        <v>145</v>
      </c>
      <c r="H276" s="31" t="s">
        <v>177</v>
      </c>
      <c r="I276" s="31" t="s">
        <v>180</v>
      </c>
      <c r="J276" s="31" t="s">
        <v>183</v>
      </c>
      <c r="K276" s="64" t="s">
        <v>145</v>
      </c>
      <c r="L276" s="64" t="s">
        <v>145</v>
      </c>
      <c r="M276" s="4">
        <v>50</v>
      </c>
      <c r="N276" s="4">
        <v>42</v>
      </c>
      <c r="O276" s="4">
        <v>0</v>
      </c>
      <c r="P276" s="4">
        <v>0</v>
      </c>
      <c r="Q276" s="2">
        <v>0</v>
      </c>
      <c r="R276" s="4">
        <v>0</v>
      </c>
      <c r="S276" s="4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4">
        <f>SUM(M276:S276)</f>
        <v>92</v>
      </c>
      <c r="Z276" s="20"/>
    </row>
    <row r="277" spans="1:26" ht="63" customHeight="1">
      <c r="A277" s="62" t="s">
        <v>102</v>
      </c>
      <c r="B277" s="33" t="s">
        <v>216</v>
      </c>
      <c r="C277" s="64" t="s">
        <v>145</v>
      </c>
      <c r="D277" s="59" t="s">
        <v>145</v>
      </c>
      <c r="E277" s="64" t="s">
        <v>145</v>
      </c>
      <c r="F277" s="64" t="s">
        <v>160</v>
      </c>
      <c r="G277" s="59" t="s">
        <v>71</v>
      </c>
      <c r="H277" s="64" t="s">
        <v>145</v>
      </c>
      <c r="I277" s="64" t="s">
        <v>145</v>
      </c>
      <c r="J277" s="64" t="s">
        <v>145</v>
      </c>
      <c r="K277" s="64" t="s">
        <v>145</v>
      </c>
      <c r="L277" s="64" t="s">
        <v>145</v>
      </c>
      <c r="M277" s="4">
        <f>M278</f>
        <v>65</v>
      </c>
      <c r="N277" s="4">
        <v>90</v>
      </c>
      <c r="O277" s="4">
        <v>0</v>
      </c>
      <c r="P277" s="4">
        <v>0</v>
      </c>
      <c r="Q277" s="2">
        <v>0</v>
      </c>
      <c r="R277" s="4">
        <v>0</v>
      </c>
      <c r="S277" s="4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4">
        <f>Y278</f>
        <v>155</v>
      </c>
      <c r="Z277" s="20"/>
    </row>
    <row r="278" spans="1:26">
      <c r="A278" s="57"/>
      <c r="B278" s="63" t="s">
        <v>146</v>
      </c>
      <c r="C278" s="59" t="s">
        <v>157</v>
      </c>
      <c r="D278" s="59" t="s">
        <v>145</v>
      </c>
      <c r="E278" s="64" t="s">
        <v>145</v>
      </c>
      <c r="F278" s="64" t="s">
        <v>145</v>
      </c>
      <c r="G278" s="64" t="s">
        <v>145</v>
      </c>
      <c r="H278" s="31" t="s">
        <v>177</v>
      </c>
      <c r="I278" s="31" t="s">
        <v>99</v>
      </c>
      <c r="J278" s="31" t="s">
        <v>183</v>
      </c>
      <c r="K278" s="64" t="s">
        <v>145</v>
      </c>
      <c r="L278" s="64" t="s">
        <v>145</v>
      </c>
      <c r="M278" s="4">
        <v>65</v>
      </c>
      <c r="N278" s="4">
        <v>90</v>
      </c>
      <c r="O278" s="4">
        <v>0</v>
      </c>
      <c r="P278" s="4">
        <v>0</v>
      </c>
      <c r="Q278" s="2">
        <v>0</v>
      </c>
      <c r="R278" s="4">
        <v>0</v>
      </c>
      <c r="S278" s="4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4">
        <f>SUM(M278:S278)</f>
        <v>155</v>
      </c>
      <c r="Z278" s="20"/>
    </row>
    <row r="279" spans="1:26" s="49" customFormat="1" ht="47.25" customHeight="1">
      <c r="A279" s="57" t="s">
        <v>103</v>
      </c>
      <c r="B279" s="33" t="s">
        <v>80</v>
      </c>
      <c r="C279" s="12" t="s">
        <v>145</v>
      </c>
      <c r="D279" s="35" t="s">
        <v>145</v>
      </c>
      <c r="E279" s="12" t="s">
        <v>145</v>
      </c>
      <c r="F279" s="12" t="s">
        <v>306</v>
      </c>
      <c r="G279" s="59" t="s">
        <v>71</v>
      </c>
      <c r="H279" s="12" t="s">
        <v>145</v>
      </c>
      <c r="I279" s="12" t="s">
        <v>145</v>
      </c>
      <c r="J279" s="12" t="s">
        <v>145</v>
      </c>
      <c r="K279" s="12" t="s">
        <v>145</v>
      </c>
      <c r="L279" s="12" t="s">
        <v>145</v>
      </c>
      <c r="M279" s="2">
        <f>M281+M280</f>
        <v>0</v>
      </c>
      <c r="N279" s="2">
        <f t="shared" ref="N279:X279" si="88">N281+N280</f>
        <v>0</v>
      </c>
      <c r="O279" s="2">
        <f t="shared" si="88"/>
        <v>480</v>
      </c>
      <c r="P279" s="2">
        <f t="shared" si="88"/>
        <v>690</v>
      </c>
      <c r="Q279" s="2">
        <f t="shared" si="88"/>
        <v>800</v>
      </c>
      <c r="R279" s="2">
        <f t="shared" si="88"/>
        <v>590</v>
      </c>
      <c r="S279" s="2">
        <f t="shared" si="88"/>
        <v>500</v>
      </c>
      <c r="T279" s="2">
        <f t="shared" si="88"/>
        <v>299.3</v>
      </c>
      <c r="U279" s="2">
        <f t="shared" si="88"/>
        <v>200</v>
      </c>
      <c r="V279" s="2">
        <f t="shared" si="88"/>
        <v>200</v>
      </c>
      <c r="W279" s="2">
        <f t="shared" si="88"/>
        <v>153.69999999999999</v>
      </c>
      <c r="X279" s="2">
        <f t="shared" si="88"/>
        <v>191.6</v>
      </c>
      <c r="Y279" s="2">
        <f>Y280+Y281</f>
        <v>4104.6000000000004</v>
      </c>
      <c r="Z279" s="51"/>
    </row>
    <row r="280" spans="1:26" s="49" customFormat="1" ht="24" customHeight="1">
      <c r="A280" s="57"/>
      <c r="B280" s="38" t="s">
        <v>146</v>
      </c>
      <c r="C280" s="35" t="s">
        <v>157</v>
      </c>
      <c r="D280" s="35" t="s">
        <v>145</v>
      </c>
      <c r="E280" s="12" t="s">
        <v>145</v>
      </c>
      <c r="F280" s="12" t="s">
        <v>145</v>
      </c>
      <c r="G280" s="12" t="s">
        <v>145</v>
      </c>
      <c r="H280" s="37" t="s">
        <v>177</v>
      </c>
      <c r="I280" s="31" t="s">
        <v>260</v>
      </c>
      <c r="J280" s="37" t="s">
        <v>186</v>
      </c>
      <c r="K280" s="12" t="s">
        <v>145</v>
      </c>
      <c r="L280" s="12" t="s">
        <v>145</v>
      </c>
      <c r="M280" s="2">
        <v>0</v>
      </c>
      <c r="N280" s="2">
        <v>0</v>
      </c>
      <c r="O280" s="2">
        <v>0</v>
      </c>
      <c r="P280" s="2">
        <v>0</v>
      </c>
      <c r="Q280" s="2">
        <v>800</v>
      </c>
      <c r="R280" s="2">
        <v>590</v>
      </c>
      <c r="S280" s="2">
        <v>500</v>
      </c>
      <c r="T280" s="2">
        <v>299.3</v>
      </c>
      <c r="U280" s="2">
        <v>200</v>
      </c>
      <c r="V280" s="2">
        <v>200</v>
      </c>
      <c r="W280" s="2">
        <v>153.69999999999999</v>
      </c>
      <c r="X280" s="2">
        <v>191.6</v>
      </c>
      <c r="Y280" s="2">
        <f>SUM(M280:S280)+T280+U280+V280+W280+X280</f>
        <v>2934.6</v>
      </c>
      <c r="Z280" s="51"/>
    </row>
    <row r="281" spans="1:26" s="49" customFormat="1" ht="24" customHeight="1">
      <c r="A281" s="57"/>
      <c r="B281" s="38" t="s">
        <v>146</v>
      </c>
      <c r="C281" s="35" t="s">
        <v>157</v>
      </c>
      <c r="D281" s="35" t="s">
        <v>145</v>
      </c>
      <c r="E281" s="12" t="s">
        <v>145</v>
      </c>
      <c r="F281" s="12" t="s">
        <v>145</v>
      </c>
      <c r="G281" s="12" t="s">
        <v>145</v>
      </c>
      <c r="H281" s="37" t="s">
        <v>177</v>
      </c>
      <c r="I281" s="31" t="s">
        <v>99</v>
      </c>
      <c r="J281" s="37" t="s">
        <v>186</v>
      </c>
      <c r="K281" s="12"/>
      <c r="L281" s="12"/>
      <c r="M281" s="2">
        <v>0</v>
      </c>
      <c r="N281" s="2">
        <v>0</v>
      </c>
      <c r="O281" s="2">
        <v>480</v>
      </c>
      <c r="P281" s="2">
        <v>690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f>SUM(M281:X281)</f>
        <v>1170</v>
      </c>
      <c r="Z281" s="51"/>
    </row>
    <row r="282" spans="1:26" s="49" customFormat="1" ht="36.75" customHeight="1">
      <c r="A282" s="57" t="s">
        <v>104</v>
      </c>
      <c r="B282" s="33" t="s">
        <v>245</v>
      </c>
      <c r="C282" s="12" t="s">
        <v>145</v>
      </c>
      <c r="D282" s="35" t="s">
        <v>145</v>
      </c>
      <c r="E282" s="12" t="s">
        <v>145</v>
      </c>
      <c r="F282" s="12">
        <v>2016</v>
      </c>
      <c r="G282" s="59" t="s">
        <v>71</v>
      </c>
      <c r="H282" s="12" t="s">
        <v>145</v>
      </c>
      <c r="I282" s="12" t="s">
        <v>145</v>
      </c>
      <c r="J282" s="12" t="s">
        <v>145</v>
      </c>
      <c r="K282" s="12" t="s">
        <v>145</v>
      </c>
      <c r="L282" s="12" t="s">
        <v>145</v>
      </c>
      <c r="M282" s="2">
        <f>M283</f>
        <v>0</v>
      </c>
      <c r="N282" s="2">
        <v>0</v>
      </c>
      <c r="O282" s="2">
        <v>72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f>Y283</f>
        <v>72</v>
      </c>
      <c r="Z282" s="51"/>
    </row>
    <row r="283" spans="1:26" s="49" customFormat="1" ht="24" customHeight="1">
      <c r="A283" s="57"/>
      <c r="B283" s="38" t="s">
        <v>146</v>
      </c>
      <c r="C283" s="35" t="s">
        <v>157</v>
      </c>
      <c r="D283" s="35" t="s">
        <v>145</v>
      </c>
      <c r="E283" s="12" t="s">
        <v>145</v>
      </c>
      <c r="F283" s="12" t="s">
        <v>145</v>
      </c>
      <c r="G283" s="12" t="s">
        <v>145</v>
      </c>
      <c r="H283" s="37" t="s">
        <v>177</v>
      </c>
      <c r="I283" s="31" t="s">
        <v>99</v>
      </c>
      <c r="J283" s="37" t="s">
        <v>179</v>
      </c>
      <c r="K283" s="12" t="s">
        <v>145</v>
      </c>
      <c r="L283" s="12" t="s">
        <v>145</v>
      </c>
      <c r="M283" s="2">
        <v>0</v>
      </c>
      <c r="N283" s="2">
        <v>0</v>
      </c>
      <c r="O283" s="2">
        <v>72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f>SUM(M283:S283)</f>
        <v>72</v>
      </c>
      <c r="Z283" s="51"/>
    </row>
    <row r="284" spans="1:26" s="49" customFormat="1" ht="68.25" customHeight="1">
      <c r="A284" s="57" t="s">
        <v>105</v>
      </c>
      <c r="B284" s="33" t="s">
        <v>517</v>
      </c>
      <c r="C284" s="12" t="s">
        <v>145</v>
      </c>
      <c r="D284" s="35" t="s">
        <v>145</v>
      </c>
      <c r="E284" s="12" t="s">
        <v>145</v>
      </c>
      <c r="F284" s="12" t="s">
        <v>218</v>
      </c>
      <c r="G284" s="59" t="s">
        <v>71</v>
      </c>
      <c r="H284" s="12" t="s">
        <v>145</v>
      </c>
      <c r="I284" s="12" t="s">
        <v>145</v>
      </c>
      <c r="J284" s="12" t="s">
        <v>145</v>
      </c>
      <c r="K284" s="12" t="s">
        <v>145</v>
      </c>
      <c r="L284" s="12" t="s">
        <v>145</v>
      </c>
      <c r="M284" s="2">
        <f>M285+M286</f>
        <v>0</v>
      </c>
      <c r="N284" s="2">
        <f t="shared" ref="N284:Y284" si="89">N285+N286</f>
        <v>0</v>
      </c>
      <c r="O284" s="2">
        <f t="shared" si="89"/>
        <v>300</v>
      </c>
      <c r="P284" s="2">
        <f t="shared" si="89"/>
        <v>1450</v>
      </c>
      <c r="Q284" s="2">
        <f t="shared" si="89"/>
        <v>0</v>
      </c>
      <c r="R284" s="2">
        <f t="shared" si="89"/>
        <v>0</v>
      </c>
      <c r="S284" s="2">
        <f t="shared" si="89"/>
        <v>0</v>
      </c>
      <c r="T284" s="2">
        <f>T285+T286</f>
        <v>0</v>
      </c>
      <c r="U284" s="2">
        <f>U285+U286</f>
        <v>0</v>
      </c>
      <c r="V284" s="2">
        <f>V285+V286</f>
        <v>0</v>
      </c>
      <c r="W284" s="2">
        <f>W285+W286</f>
        <v>0</v>
      </c>
      <c r="X284" s="2">
        <f>X285+X286</f>
        <v>0</v>
      </c>
      <c r="Y284" s="2">
        <f t="shared" si="89"/>
        <v>1750</v>
      </c>
      <c r="Z284" s="51"/>
    </row>
    <row r="285" spans="1:26" s="49" customFormat="1" ht="22.5" customHeight="1">
      <c r="A285" s="76"/>
      <c r="B285" s="38" t="s">
        <v>146</v>
      </c>
      <c r="C285" s="35" t="s">
        <v>157</v>
      </c>
      <c r="D285" s="35" t="s">
        <v>145</v>
      </c>
      <c r="E285" s="12" t="s">
        <v>145</v>
      </c>
      <c r="F285" s="12" t="s">
        <v>145</v>
      </c>
      <c r="G285" s="12" t="s">
        <v>145</v>
      </c>
      <c r="H285" s="37" t="s">
        <v>177</v>
      </c>
      <c r="I285" s="31" t="s">
        <v>99</v>
      </c>
      <c r="J285" s="37" t="s">
        <v>182</v>
      </c>
      <c r="K285" s="12" t="s">
        <v>145</v>
      </c>
      <c r="L285" s="12" t="s">
        <v>145</v>
      </c>
      <c r="M285" s="2">
        <v>0</v>
      </c>
      <c r="N285" s="2">
        <v>0</v>
      </c>
      <c r="O285" s="2">
        <v>90</v>
      </c>
      <c r="P285" s="2">
        <v>101.5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f>O285+P285+Q285+R285+S285</f>
        <v>191.5</v>
      </c>
      <c r="Z285" s="53">
        <f>SUM(O285:Y285)</f>
        <v>383</v>
      </c>
    </row>
    <row r="286" spans="1:26" s="49" customFormat="1" ht="49.5" customHeight="1">
      <c r="A286" s="76"/>
      <c r="B286" s="25" t="s">
        <v>33</v>
      </c>
      <c r="C286" s="35" t="s">
        <v>157</v>
      </c>
      <c r="D286" s="35" t="s">
        <v>145</v>
      </c>
      <c r="E286" s="12" t="s">
        <v>145</v>
      </c>
      <c r="F286" s="12" t="s">
        <v>145</v>
      </c>
      <c r="G286" s="12" t="s">
        <v>145</v>
      </c>
      <c r="H286" s="37" t="s">
        <v>177</v>
      </c>
      <c r="I286" s="31" t="s">
        <v>67</v>
      </c>
      <c r="J286" s="37" t="s">
        <v>182</v>
      </c>
      <c r="K286" s="12" t="s">
        <v>145</v>
      </c>
      <c r="L286" s="12" t="s">
        <v>145</v>
      </c>
      <c r="M286" s="2">
        <v>0</v>
      </c>
      <c r="N286" s="2">
        <v>0</v>
      </c>
      <c r="O286" s="2">
        <v>210</v>
      </c>
      <c r="P286" s="2">
        <v>1348.5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f>SUM(M286:S286)</f>
        <v>1558.5</v>
      </c>
      <c r="Z286" s="51"/>
    </row>
    <row r="287" spans="1:26" ht="87" customHeight="1">
      <c r="A287" s="62" t="s">
        <v>106</v>
      </c>
      <c r="B287" s="33" t="s">
        <v>173</v>
      </c>
      <c r="C287" s="64" t="s">
        <v>145</v>
      </c>
      <c r="D287" s="59" t="s">
        <v>145</v>
      </c>
      <c r="E287" s="64" t="s">
        <v>145</v>
      </c>
      <c r="F287" s="64">
        <v>2014</v>
      </c>
      <c r="G287" s="59" t="s">
        <v>164</v>
      </c>
      <c r="H287" s="64" t="s">
        <v>145</v>
      </c>
      <c r="I287" s="64" t="s">
        <v>145</v>
      </c>
      <c r="J287" s="64" t="s">
        <v>145</v>
      </c>
      <c r="K287" s="64" t="s">
        <v>145</v>
      </c>
      <c r="L287" s="64" t="s">
        <v>145</v>
      </c>
      <c r="M287" s="4">
        <f>M288+M289</f>
        <v>250</v>
      </c>
      <c r="N287" s="4">
        <f t="shared" ref="N287:S287" si="90">N288+N289</f>
        <v>0</v>
      </c>
      <c r="O287" s="4">
        <f t="shared" si="90"/>
        <v>0</v>
      </c>
      <c r="P287" s="4">
        <f t="shared" si="90"/>
        <v>0</v>
      </c>
      <c r="Q287" s="2">
        <f t="shared" si="90"/>
        <v>0</v>
      </c>
      <c r="R287" s="4">
        <f t="shared" si="90"/>
        <v>0</v>
      </c>
      <c r="S287" s="4">
        <f t="shared" si="90"/>
        <v>0</v>
      </c>
      <c r="T287" s="2">
        <f>T288+T289</f>
        <v>0</v>
      </c>
      <c r="U287" s="2">
        <f>U288+U289</f>
        <v>0</v>
      </c>
      <c r="V287" s="2">
        <f>V288+V289</f>
        <v>0</v>
      </c>
      <c r="W287" s="2">
        <f>W288+W289</f>
        <v>0</v>
      </c>
      <c r="X287" s="2">
        <f>X288+X289</f>
        <v>0</v>
      </c>
      <c r="Y287" s="4">
        <f>M287+N287</f>
        <v>250</v>
      </c>
      <c r="Z287" s="20"/>
    </row>
    <row r="288" spans="1:26">
      <c r="A288" s="76"/>
      <c r="B288" s="63" t="s">
        <v>146</v>
      </c>
      <c r="C288" s="59" t="s">
        <v>157</v>
      </c>
      <c r="D288" s="59" t="s">
        <v>145</v>
      </c>
      <c r="E288" s="64" t="s">
        <v>145</v>
      </c>
      <c r="F288" s="64" t="s">
        <v>145</v>
      </c>
      <c r="G288" s="64" t="s">
        <v>145</v>
      </c>
      <c r="H288" s="31" t="s">
        <v>181</v>
      </c>
      <c r="I288" s="31" t="s">
        <v>99</v>
      </c>
      <c r="J288" s="31" t="s">
        <v>182</v>
      </c>
      <c r="K288" s="64" t="s">
        <v>145</v>
      </c>
      <c r="L288" s="64" t="s">
        <v>145</v>
      </c>
      <c r="M288" s="4">
        <v>125</v>
      </c>
      <c r="N288" s="4">
        <v>0</v>
      </c>
      <c r="O288" s="4">
        <v>0</v>
      </c>
      <c r="P288" s="4">
        <v>0</v>
      </c>
      <c r="Q288" s="2">
        <v>0</v>
      </c>
      <c r="R288" s="4">
        <v>0</v>
      </c>
      <c r="S288" s="4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4">
        <f>M288+N288</f>
        <v>125</v>
      </c>
      <c r="Z288" s="20"/>
    </row>
    <row r="289" spans="1:26" ht="48.75" customHeight="1">
      <c r="A289" s="76"/>
      <c r="B289" s="25" t="s">
        <v>33</v>
      </c>
      <c r="C289" s="59" t="s">
        <v>157</v>
      </c>
      <c r="D289" s="59" t="s">
        <v>145</v>
      </c>
      <c r="E289" s="64" t="s">
        <v>145</v>
      </c>
      <c r="F289" s="64" t="s">
        <v>145</v>
      </c>
      <c r="G289" s="64" t="s">
        <v>145</v>
      </c>
      <c r="H289" s="31" t="s">
        <v>181</v>
      </c>
      <c r="I289" s="31" t="s">
        <v>178</v>
      </c>
      <c r="J289" s="31" t="s">
        <v>182</v>
      </c>
      <c r="K289" s="64" t="s">
        <v>145</v>
      </c>
      <c r="L289" s="64" t="s">
        <v>145</v>
      </c>
      <c r="M289" s="4">
        <v>125</v>
      </c>
      <c r="N289" s="4">
        <v>0</v>
      </c>
      <c r="O289" s="4">
        <v>0</v>
      </c>
      <c r="P289" s="4">
        <v>0</v>
      </c>
      <c r="Q289" s="2">
        <v>0</v>
      </c>
      <c r="R289" s="4">
        <v>0</v>
      </c>
      <c r="S289" s="4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4">
        <f>M289+N289</f>
        <v>125</v>
      </c>
      <c r="Z289" s="20"/>
    </row>
    <row r="290" spans="1:26" ht="54" customHeight="1">
      <c r="A290" s="62" t="s">
        <v>107</v>
      </c>
      <c r="B290" s="33" t="s">
        <v>1</v>
      </c>
      <c r="C290" s="64" t="s">
        <v>145</v>
      </c>
      <c r="D290" s="59" t="s">
        <v>145</v>
      </c>
      <c r="E290" s="64" t="s">
        <v>145</v>
      </c>
      <c r="F290" s="64" t="s">
        <v>306</v>
      </c>
      <c r="G290" s="59" t="s">
        <v>71</v>
      </c>
      <c r="H290" s="64" t="s">
        <v>145</v>
      </c>
      <c r="I290" s="64" t="s">
        <v>145</v>
      </c>
      <c r="J290" s="64" t="s">
        <v>145</v>
      </c>
      <c r="K290" s="64" t="s">
        <v>145</v>
      </c>
      <c r="L290" s="64" t="s">
        <v>145</v>
      </c>
      <c r="M290" s="4">
        <v>0</v>
      </c>
      <c r="N290" s="4">
        <v>0</v>
      </c>
      <c r="O290" s="4">
        <f>O292+O293</f>
        <v>110</v>
      </c>
      <c r="P290" s="4">
        <f>P292+P293</f>
        <v>300</v>
      </c>
      <c r="Q290" s="2">
        <f>Q292+Q293</f>
        <v>120</v>
      </c>
      <c r="R290" s="4">
        <f t="shared" ref="R290:Y290" si="91">R291+R293+R292</f>
        <v>120</v>
      </c>
      <c r="S290" s="4">
        <f t="shared" si="91"/>
        <v>120</v>
      </c>
      <c r="T290" s="4">
        <f t="shared" si="91"/>
        <v>0</v>
      </c>
      <c r="U290" s="4">
        <f t="shared" si="91"/>
        <v>0</v>
      </c>
      <c r="V290" s="4">
        <f t="shared" si="91"/>
        <v>0</v>
      </c>
      <c r="W290" s="4">
        <f t="shared" si="91"/>
        <v>0</v>
      </c>
      <c r="X290" s="4">
        <f t="shared" si="91"/>
        <v>0</v>
      </c>
      <c r="Y290" s="4">
        <f t="shared" si="91"/>
        <v>770</v>
      </c>
      <c r="Z290" s="20"/>
    </row>
    <row r="291" spans="1:26" ht="24" customHeight="1">
      <c r="A291" s="76"/>
      <c r="B291" s="63" t="s">
        <v>146</v>
      </c>
      <c r="C291" s="59" t="s">
        <v>157</v>
      </c>
      <c r="D291" s="59" t="s">
        <v>145</v>
      </c>
      <c r="E291" s="64" t="s">
        <v>145</v>
      </c>
      <c r="F291" s="64" t="s">
        <v>145</v>
      </c>
      <c r="G291" s="64" t="s">
        <v>145</v>
      </c>
      <c r="H291" s="31" t="s">
        <v>177</v>
      </c>
      <c r="I291" s="31" t="s">
        <v>260</v>
      </c>
      <c r="J291" s="31" t="s">
        <v>182</v>
      </c>
      <c r="K291" s="64" t="s">
        <v>145</v>
      </c>
      <c r="L291" s="64" t="s">
        <v>145</v>
      </c>
      <c r="M291" s="4">
        <v>0</v>
      </c>
      <c r="N291" s="4">
        <v>0</v>
      </c>
      <c r="O291" s="20">
        <v>0</v>
      </c>
      <c r="P291" s="20">
        <v>0</v>
      </c>
      <c r="Q291" s="20">
        <v>0</v>
      </c>
      <c r="R291" s="4">
        <v>120</v>
      </c>
      <c r="S291" s="4">
        <v>120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4">
        <f>SUM(M291:X291)</f>
        <v>240</v>
      </c>
      <c r="Z291" s="52">
        <f>SUM(O291:Y291)</f>
        <v>480</v>
      </c>
    </row>
    <row r="292" spans="1:26" ht="26.25" customHeight="1">
      <c r="A292" s="76"/>
      <c r="B292" s="63" t="s">
        <v>146</v>
      </c>
      <c r="C292" s="59" t="s">
        <v>157</v>
      </c>
      <c r="D292" s="59" t="s">
        <v>145</v>
      </c>
      <c r="E292" s="64" t="s">
        <v>145</v>
      </c>
      <c r="F292" s="64" t="s">
        <v>145</v>
      </c>
      <c r="G292" s="64" t="s">
        <v>145</v>
      </c>
      <c r="H292" s="31" t="s">
        <v>177</v>
      </c>
      <c r="I292" s="31" t="s">
        <v>99</v>
      </c>
      <c r="J292" s="31" t="s">
        <v>182</v>
      </c>
      <c r="K292" s="64"/>
      <c r="L292" s="64"/>
      <c r="M292" s="4"/>
      <c r="N292" s="4"/>
      <c r="O292" s="4">
        <v>33</v>
      </c>
      <c r="P292" s="4">
        <v>21</v>
      </c>
      <c r="Q292" s="2">
        <v>7.2</v>
      </c>
      <c r="R292" s="4">
        <v>0</v>
      </c>
      <c r="S292" s="4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4">
        <f>SUM(M292:X292)</f>
        <v>61.2</v>
      </c>
      <c r="Z292" s="52"/>
    </row>
    <row r="293" spans="1:26" ht="66" customHeight="1">
      <c r="A293" s="76"/>
      <c r="B293" s="25" t="s">
        <v>33</v>
      </c>
      <c r="C293" s="59" t="s">
        <v>157</v>
      </c>
      <c r="D293" s="59" t="s">
        <v>145</v>
      </c>
      <c r="E293" s="64" t="s">
        <v>145</v>
      </c>
      <c r="F293" s="64" t="s">
        <v>145</v>
      </c>
      <c r="G293" s="64" t="s">
        <v>145</v>
      </c>
      <c r="H293" s="31" t="s">
        <v>177</v>
      </c>
      <c r="I293" s="31" t="s">
        <v>67</v>
      </c>
      <c r="J293" s="31" t="s">
        <v>182</v>
      </c>
      <c r="K293" s="64" t="s">
        <v>145</v>
      </c>
      <c r="L293" s="64" t="s">
        <v>145</v>
      </c>
      <c r="M293" s="4">
        <v>0</v>
      </c>
      <c r="N293" s="4">
        <v>0</v>
      </c>
      <c r="O293" s="4">
        <v>77</v>
      </c>
      <c r="P293" s="4">
        <v>279</v>
      </c>
      <c r="Q293" s="2">
        <v>112.8</v>
      </c>
      <c r="R293" s="4">
        <v>0</v>
      </c>
      <c r="S293" s="4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4">
        <f>SUM(M293:S293)</f>
        <v>468.8</v>
      </c>
      <c r="Z293" s="20"/>
    </row>
    <row r="294" spans="1:26" ht="72" customHeight="1">
      <c r="A294" s="62" t="s">
        <v>108</v>
      </c>
      <c r="B294" s="33" t="s">
        <v>174</v>
      </c>
      <c r="C294" s="64" t="s">
        <v>145</v>
      </c>
      <c r="D294" s="59" t="s">
        <v>145</v>
      </c>
      <c r="E294" s="64" t="s">
        <v>145</v>
      </c>
      <c r="F294" s="59" t="s">
        <v>282</v>
      </c>
      <c r="G294" s="59" t="s">
        <v>71</v>
      </c>
      <c r="H294" s="64" t="s">
        <v>145</v>
      </c>
      <c r="I294" s="64" t="s">
        <v>145</v>
      </c>
      <c r="J294" s="64" t="s">
        <v>145</v>
      </c>
      <c r="K294" s="64" t="s">
        <v>145</v>
      </c>
      <c r="L294" s="64" t="s">
        <v>145</v>
      </c>
      <c r="M294" s="4">
        <f>M295+M296</f>
        <v>300</v>
      </c>
      <c r="N294" s="4">
        <f t="shared" ref="N294:S294" si="92">N295+N296</f>
        <v>0</v>
      </c>
      <c r="O294" s="4">
        <f t="shared" si="92"/>
        <v>0</v>
      </c>
      <c r="P294" s="4">
        <f t="shared" si="92"/>
        <v>300</v>
      </c>
      <c r="Q294" s="2">
        <f t="shared" si="92"/>
        <v>0</v>
      </c>
      <c r="R294" s="4">
        <f t="shared" si="92"/>
        <v>0</v>
      </c>
      <c r="S294" s="4">
        <f t="shared" si="92"/>
        <v>0</v>
      </c>
      <c r="T294" s="2">
        <f t="shared" ref="T294:Y294" si="93">T295+T296</f>
        <v>0</v>
      </c>
      <c r="U294" s="2">
        <f t="shared" si="93"/>
        <v>0</v>
      </c>
      <c r="V294" s="2">
        <f t="shared" si="93"/>
        <v>0</v>
      </c>
      <c r="W294" s="2">
        <f t="shared" si="93"/>
        <v>0</v>
      </c>
      <c r="X294" s="2">
        <f t="shared" si="93"/>
        <v>0</v>
      </c>
      <c r="Y294" s="4">
        <f t="shared" si="93"/>
        <v>600</v>
      </c>
      <c r="Z294" s="20"/>
    </row>
    <row r="295" spans="1:26">
      <c r="A295" s="76"/>
      <c r="B295" s="63" t="s">
        <v>146</v>
      </c>
      <c r="C295" s="59" t="s">
        <v>157</v>
      </c>
      <c r="D295" s="59" t="s">
        <v>145</v>
      </c>
      <c r="E295" s="64" t="s">
        <v>145</v>
      </c>
      <c r="F295" s="64" t="s">
        <v>145</v>
      </c>
      <c r="G295" s="64" t="s">
        <v>145</v>
      </c>
      <c r="H295" s="31" t="s">
        <v>177</v>
      </c>
      <c r="I295" s="31" t="s">
        <v>99</v>
      </c>
      <c r="J295" s="31" t="s">
        <v>186</v>
      </c>
      <c r="K295" s="64" t="s">
        <v>145</v>
      </c>
      <c r="L295" s="64" t="s">
        <v>145</v>
      </c>
      <c r="M295" s="4">
        <v>150</v>
      </c>
      <c r="N295" s="4">
        <v>0</v>
      </c>
      <c r="O295" s="4">
        <v>0</v>
      </c>
      <c r="P295" s="4">
        <v>21</v>
      </c>
      <c r="Q295" s="2">
        <v>0</v>
      </c>
      <c r="R295" s="4">
        <v>0</v>
      </c>
      <c r="S295" s="4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4">
        <f>SUM(M295:X295)</f>
        <v>171</v>
      </c>
      <c r="Z295" s="52">
        <f>SUM(M295:Y295)</f>
        <v>342</v>
      </c>
    </row>
    <row r="296" spans="1:26" ht="64.5" customHeight="1">
      <c r="A296" s="76"/>
      <c r="B296" s="25" t="s">
        <v>33</v>
      </c>
      <c r="C296" s="59" t="s">
        <v>157</v>
      </c>
      <c r="D296" s="59" t="s">
        <v>145</v>
      </c>
      <c r="E296" s="64" t="s">
        <v>145</v>
      </c>
      <c r="F296" s="64" t="s">
        <v>145</v>
      </c>
      <c r="G296" s="64" t="s">
        <v>145</v>
      </c>
      <c r="H296" s="31" t="s">
        <v>177</v>
      </c>
      <c r="I296" s="31" t="s">
        <v>67</v>
      </c>
      <c r="J296" s="31" t="s">
        <v>186</v>
      </c>
      <c r="K296" s="64" t="s">
        <v>145</v>
      </c>
      <c r="L296" s="64" t="s">
        <v>145</v>
      </c>
      <c r="M296" s="4">
        <v>150</v>
      </c>
      <c r="N296" s="4">
        <v>0</v>
      </c>
      <c r="O296" s="4">
        <v>0</v>
      </c>
      <c r="P296" s="4">
        <v>279</v>
      </c>
      <c r="Q296" s="2">
        <v>0</v>
      </c>
      <c r="R296" s="4">
        <v>0</v>
      </c>
      <c r="S296" s="4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4">
        <f>S296+R296+Q296+P296+O296+N296+M296</f>
        <v>429</v>
      </c>
      <c r="Z296" s="20"/>
    </row>
    <row r="297" spans="1:26" ht="77.25" customHeight="1">
      <c r="A297" s="62" t="s">
        <v>109</v>
      </c>
      <c r="B297" s="33" t="s">
        <v>292</v>
      </c>
      <c r="C297" s="64" t="s">
        <v>145</v>
      </c>
      <c r="D297" s="59" t="s">
        <v>145</v>
      </c>
      <c r="E297" s="64" t="s">
        <v>145</v>
      </c>
      <c r="F297" s="59" t="s">
        <v>309</v>
      </c>
      <c r="G297" s="59" t="s">
        <v>71</v>
      </c>
      <c r="H297" s="64" t="s">
        <v>145</v>
      </c>
      <c r="I297" s="64" t="s">
        <v>145</v>
      </c>
      <c r="J297" s="64" t="s">
        <v>145</v>
      </c>
      <c r="K297" s="64" t="s">
        <v>145</v>
      </c>
      <c r="L297" s="64" t="s">
        <v>145</v>
      </c>
      <c r="M297" s="4">
        <v>0</v>
      </c>
      <c r="N297" s="4">
        <f>N298+N299</f>
        <v>0</v>
      </c>
      <c r="O297" s="4">
        <v>0</v>
      </c>
      <c r="P297" s="4">
        <v>0</v>
      </c>
      <c r="Q297" s="2">
        <v>0</v>
      </c>
      <c r="R297" s="4">
        <v>0</v>
      </c>
      <c r="S297" s="4">
        <f t="shared" ref="S297:Y297" si="94">S298</f>
        <v>0</v>
      </c>
      <c r="T297" s="4">
        <f t="shared" si="94"/>
        <v>0</v>
      </c>
      <c r="U297" s="4">
        <f t="shared" si="94"/>
        <v>0</v>
      </c>
      <c r="V297" s="4">
        <f t="shared" si="94"/>
        <v>0</v>
      </c>
      <c r="W297" s="4">
        <f t="shared" si="94"/>
        <v>0</v>
      </c>
      <c r="X297" s="4">
        <f t="shared" si="94"/>
        <v>0</v>
      </c>
      <c r="Y297" s="4">
        <f t="shared" si="94"/>
        <v>0</v>
      </c>
      <c r="Z297" s="20"/>
    </row>
    <row r="298" spans="1:26" ht="17.25" customHeight="1">
      <c r="A298" s="57"/>
      <c r="B298" s="63" t="s">
        <v>146</v>
      </c>
      <c r="C298" s="59" t="s">
        <v>157</v>
      </c>
      <c r="D298" s="59" t="s">
        <v>145</v>
      </c>
      <c r="E298" s="64" t="s">
        <v>145</v>
      </c>
      <c r="F298" s="64" t="s">
        <v>145</v>
      </c>
      <c r="G298" s="64" t="s">
        <v>145</v>
      </c>
      <c r="H298" s="31" t="s">
        <v>177</v>
      </c>
      <c r="I298" s="31" t="s">
        <v>99</v>
      </c>
      <c r="J298" s="31" t="s">
        <v>182</v>
      </c>
      <c r="K298" s="64" t="s">
        <v>145</v>
      </c>
      <c r="L298" s="64" t="s">
        <v>145</v>
      </c>
      <c r="M298" s="4">
        <v>0</v>
      </c>
      <c r="N298" s="4">
        <v>0</v>
      </c>
      <c r="O298" s="4">
        <v>0</v>
      </c>
      <c r="P298" s="4">
        <v>0</v>
      </c>
      <c r="Q298" s="2">
        <v>0</v>
      </c>
      <c r="R298" s="4">
        <v>0</v>
      </c>
      <c r="S298" s="4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4">
        <f>SUM(S298:X298)</f>
        <v>0</v>
      </c>
      <c r="Z298" s="52">
        <f>SUM(M298:Y298)</f>
        <v>0</v>
      </c>
    </row>
    <row r="299" spans="1:26" ht="51" customHeight="1">
      <c r="A299" s="62" t="s">
        <v>110</v>
      </c>
      <c r="B299" s="33" t="s">
        <v>221</v>
      </c>
      <c r="C299" s="64" t="s">
        <v>145</v>
      </c>
      <c r="D299" s="59" t="s">
        <v>145</v>
      </c>
      <c r="E299" s="64" t="s">
        <v>145</v>
      </c>
      <c r="F299" s="64">
        <v>2016</v>
      </c>
      <c r="G299" s="59" t="s">
        <v>71</v>
      </c>
      <c r="H299" s="64" t="s">
        <v>145</v>
      </c>
      <c r="I299" s="64" t="s">
        <v>145</v>
      </c>
      <c r="J299" s="64" t="s">
        <v>145</v>
      </c>
      <c r="K299" s="64" t="s">
        <v>145</v>
      </c>
      <c r="L299" s="64" t="s">
        <v>145</v>
      </c>
      <c r="M299" s="4">
        <f>M300</f>
        <v>0</v>
      </c>
      <c r="N299" s="4">
        <v>0</v>
      </c>
      <c r="O299" s="4">
        <f t="shared" ref="O299:Y299" si="95">O300</f>
        <v>80.7</v>
      </c>
      <c r="P299" s="4">
        <f t="shared" si="95"/>
        <v>0</v>
      </c>
      <c r="Q299" s="2">
        <f t="shared" si="95"/>
        <v>0</v>
      </c>
      <c r="R299" s="4">
        <f t="shared" si="95"/>
        <v>0</v>
      </c>
      <c r="S299" s="4">
        <f t="shared" si="95"/>
        <v>0</v>
      </c>
      <c r="T299" s="2">
        <f t="shared" si="95"/>
        <v>0</v>
      </c>
      <c r="U299" s="2">
        <f t="shared" si="95"/>
        <v>0</v>
      </c>
      <c r="V299" s="2">
        <f t="shared" si="95"/>
        <v>0</v>
      </c>
      <c r="W299" s="2">
        <f t="shared" si="95"/>
        <v>0</v>
      </c>
      <c r="X299" s="2">
        <f t="shared" si="95"/>
        <v>0</v>
      </c>
      <c r="Y299" s="4">
        <f t="shared" si="95"/>
        <v>80.7</v>
      </c>
      <c r="Z299" s="20"/>
    </row>
    <row r="300" spans="1:26" ht="17.25" customHeight="1">
      <c r="A300" s="57"/>
      <c r="B300" s="63" t="s">
        <v>146</v>
      </c>
      <c r="C300" s="59" t="s">
        <v>157</v>
      </c>
      <c r="D300" s="59" t="s">
        <v>145</v>
      </c>
      <c r="E300" s="64" t="s">
        <v>145</v>
      </c>
      <c r="F300" s="64" t="s">
        <v>145</v>
      </c>
      <c r="G300" s="64" t="s">
        <v>145</v>
      </c>
      <c r="H300" s="31" t="s">
        <v>177</v>
      </c>
      <c r="I300" s="31" t="s">
        <v>99</v>
      </c>
      <c r="J300" s="31" t="s">
        <v>182</v>
      </c>
      <c r="K300" s="64" t="s">
        <v>145</v>
      </c>
      <c r="L300" s="64" t="s">
        <v>145</v>
      </c>
      <c r="M300" s="4">
        <v>0</v>
      </c>
      <c r="N300" s="4">
        <v>0</v>
      </c>
      <c r="O300" s="4">
        <v>80.7</v>
      </c>
      <c r="P300" s="4">
        <v>0</v>
      </c>
      <c r="Q300" s="2">
        <v>0</v>
      </c>
      <c r="R300" s="4">
        <v>0</v>
      </c>
      <c r="S300" s="4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4">
        <v>80.7</v>
      </c>
      <c r="Z300" s="20"/>
    </row>
    <row r="301" spans="1:26" ht="74.25" customHeight="1">
      <c r="A301" s="62" t="s">
        <v>111</v>
      </c>
      <c r="B301" s="33" t="s">
        <v>224</v>
      </c>
      <c r="C301" s="64" t="s">
        <v>145</v>
      </c>
      <c r="D301" s="59" t="s">
        <v>145</v>
      </c>
      <c r="E301" s="64" t="s">
        <v>145</v>
      </c>
      <c r="F301" s="64">
        <v>2017</v>
      </c>
      <c r="G301" s="59" t="s">
        <v>71</v>
      </c>
      <c r="H301" s="64" t="s">
        <v>145</v>
      </c>
      <c r="I301" s="64" t="s">
        <v>145</v>
      </c>
      <c r="J301" s="64" t="s">
        <v>145</v>
      </c>
      <c r="K301" s="64" t="s">
        <v>145</v>
      </c>
      <c r="L301" s="64" t="s">
        <v>145</v>
      </c>
      <c r="M301" s="4">
        <v>0</v>
      </c>
      <c r="N301" s="4">
        <v>0</v>
      </c>
      <c r="O301" s="4">
        <v>0</v>
      </c>
      <c r="P301" s="4">
        <v>200</v>
      </c>
      <c r="Q301" s="2">
        <v>0</v>
      </c>
      <c r="R301" s="4">
        <v>0</v>
      </c>
      <c r="S301" s="4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4">
        <f>Y302+Y303</f>
        <v>200</v>
      </c>
      <c r="Z301" s="20"/>
    </row>
    <row r="302" spans="1:26" ht="21" customHeight="1">
      <c r="A302" s="57"/>
      <c r="B302" s="63" t="s">
        <v>146</v>
      </c>
      <c r="C302" s="59" t="s">
        <v>157</v>
      </c>
      <c r="D302" s="59" t="s">
        <v>145</v>
      </c>
      <c r="E302" s="64" t="s">
        <v>145</v>
      </c>
      <c r="F302" s="64" t="s">
        <v>145</v>
      </c>
      <c r="G302" s="64" t="s">
        <v>145</v>
      </c>
      <c r="H302" s="31" t="s">
        <v>177</v>
      </c>
      <c r="I302" s="31" t="s">
        <v>99</v>
      </c>
      <c r="J302" s="31" t="s">
        <v>186</v>
      </c>
      <c r="K302" s="64" t="s">
        <v>145</v>
      </c>
      <c r="L302" s="64" t="s">
        <v>145</v>
      </c>
      <c r="M302" s="4">
        <v>0</v>
      </c>
      <c r="N302" s="4">
        <v>0</v>
      </c>
      <c r="O302" s="4">
        <v>0</v>
      </c>
      <c r="P302" s="4">
        <v>183.33</v>
      </c>
      <c r="Q302" s="2">
        <v>0</v>
      </c>
      <c r="R302" s="4">
        <v>0</v>
      </c>
      <c r="S302" s="4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4">
        <f>SUM(M302:S302)</f>
        <v>183.33</v>
      </c>
      <c r="Z302" s="20"/>
    </row>
    <row r="303" spans="1:26" ht="21.75" customHeight="1">
      <c r="A303" s="57"/>
      <c r="B303" s="63" t="s">
        <v>146</v>
      </c>
      <c r="C303" s="59" t="s">
        <v>157</v>
      </c>
      <c r="D303" s="59" t="s">
        <v>145</v>
      </c>
      <c r="E303" s="64" t="s">
        <v>145</v>
      </c>
      <c r="F303" s="64" t="s">
        <v>145</v>
      </c>
      <c r="G303" s="64" t="s">
        <v>145</v>
      </c>
      <c r="H303" s="31" t="s">
        <v>177</v>
      </c>
      <c r="I303" s="31" t="s">
        <v>260</v>
      </c>
      <c r="J303" s="31" t="s">
        <v>186</v>
      </c>
      <c r="K303" s="64" t="s">
        <v>145</v>
      </c>
      <c r="L303" s="64" t="s">
        <v>145</v>
      </c>
      <c r="M303" s="4">
        <v>0</v>
      </c>
      <c r="N303" s="4">
        <v>0</v>
      </c>
      <c r="O303" s="4">
        <v>0</v>
      </c>
      <c r="P303" s="4">
        <v>16.670000000000002</v>
      </c>
      <c r="Q303" s="2">
        <v>0</v>
      </c>
      <c r="R303" s="4">
        <v>0</v>
      </c>
      <c r="S303" s="4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4">
        <f>SUM(M303:S303)</f>
        <v>16.670000000000002</v>
      </c>
      <c r="Z303" s="20"/>
    </row>
    <row r="304" spans="1:26" ht="85.5" customHeight="1">
      <c r="A304" s="62" t="s">
        <v>112</v>
      </c>
      <c r="B304" s="33" t="s">
        <v>223</v>
      </c>
      <c r="C304" s="64" t="s">
        <v>145</v>
      </c>
      <c r="D304" s="59" t="s">
        <v>145</v>
      </c>
      <c r="E304" s="64" t="s">
        <v>145</v>
      </c>
      <c r="F304" s="64" t="s">
        <v>306</v>
      </c>
      <c r="G304" s="59" t="s">
        <v>71</v>
      </c>
      <c r="H304" s="64" t="s">
        <v>145</v>
      </c>
      <c r="I304" s="64" t="s">
        <v>145</v>
      </c>
      <c r="J304" s="64" t="s">
        <v>145</v>
      </c>
      <c r="K304" s="64" t="s">
        <v>145</v>
      </c>
      <c r="L304" s="64" t="s">
        <v>145</v>
      </c>
      <c r="M304" s="4">
        <v>0</v>
      </c>
      <c r="N304" s="4">
        <v>0</v>
      </c>
      <c r="O304" s="4">
        <v>98</v>
      </c>
      <c r="P304" s="4">
        <v>98</v>
      </c>
      <c r="Q304" s="2">
        <v>0</v>
      </c>
      <c r="R304" s="4">
        <v>0</v>
      </c>
      <c r="S304" s="4">
        <f t="shared" ref="S304:Y304" si="96">S305</f>
        <v>0</v>
      </c>
      <c r="T304" s="4">
        <f t="shared" si="96"/>
        <v>0</v>
      </c>
      <c r="U304" s="4">
        <f t="shared" si="96"/>
        <v>0</v>
      </c>
      <c r="V304" s="4">
        <f t="shared" si="96"/>
        <v>0</v>
      </c>
      <c r="W304" s="4">
        <f t="shared" si="96"/>
        <v>0</v>
      </c>
      <c r="X304" s="4">
        <f t="shared" si="96"/>
        <v>0</v>
      </c>
      <c r="Y304" s="4">
        <f t="shared" si="96"/>
        <v>196</v>
      </c>
      <c r="Z304" s="20"/>
    </row>
    <row r="305" spans="1:26" ht="21" customHeight="1">
      <c r="A305" s="57"/>
      <c r="B305" s="63" t="s">
        <v>146</v>
      </c>
      <c r="C305" s="59" t="s">
        <v>157</v>
      </c>
      <c r="D305" s="59" t="s">
        <v>145</v>
      </c>
      <c r="E305" s="64" t="s">
        <v>145</v>
      </c>
      <c r="F305" s="64" t="s">
        <v>145</v>
      </c>
      <c r="G305" s="64" t="s">
        <v>145</v>
      </c>
      <c r="H305" s="31" t="s">
        <v>177</v>
      </c>
      <c r="I305" s="31" t="s">
        <v>99</v>
      </c>
      <c r="J305" s="31" t="s">
        <v>179</v>
      </c>
      <c r="K305" s="64" t="s">
        <v>145</v>
      </c>
      <c r="L305" s="64" t="s">
        <v>145</v>
      </c>
      <c r="M305" s="4">
        <v>0</v>
      </c>
      <c r="N305" s="4">
        <v>0</v>
      </c>
      <c r="O305" s="4">
        <v>98</v>
      </c>
      <c r="P305" s="4">
        <v>98</v>
      </c>
      <c r="Q305" s="2">
        <v>0</v>
      </c>
      <c r="R305" s="4">
        <v>0</v>
      </c>
      <c r="S305" s="4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4">
        <f>SUM(M305:S305)+T305+U305+V305+W305+X305</f>
        <v>196</v>
      </c>
      <c r="Z305" s="20"/>
    </row>
    <row r="306" spans="1:26" ht="86.25" customHeight="1">
      <c r="A306" s="62" t="s">
        <v>75</v>
      </c>
      <c r="B306" s="33" t="s">
        <v>274</v>
      </c>
      <c r="C306" s="64" t="s">
        <v>145</v>
      </c>
      <c r="D306" s="59" t="s">
        <v>145</v>
      </c>
      <c r="E306" s="64" t="s">
        <v>145</v>
      </c>
      <c r="F306" s="59" t="s">
        <v>501</v>
      </c>
      <c r="G306" s="59" t="s">
        <v>71</v>
      </c>
      <c r="H306" s="64" t="s">
        <v>145</v>
      </c>
      <c r="I306" s="64" t="s">
        <v>145</v>
      </c>
      <c r="J306" s="64" t="s">
        <v>145</v>
      </c>
      <c r="K306" s="64" t="s">
        <v>145</v>
      </c>
      <c r="L306" s="64" t="s">
        <v>145</v>
      </c>
      <c r="M306" s="4">
        <v>0</v>
      </c>
      <c r="N306" s="4">
        <v>0</v>
      </c>
      <c r="O306" s="4">
        <v>875</v>
      </c>
      <c r="P306" s="4">
        <v>500</v>
      </c>
      <c r="Q306" s="2">
        <f>Q308</f>
        <v>0</v>
      </c>
      <c r="R306" s="2">
        <v>0</v>
      </c>
      <c r="S306" s="2">
        <f t="shared" ref="S306:Y306" si="97">S307+S308</f>
        <v>0</v>
      </c>
      <c r="T306" s="2">
        <f t="shared" si="97"/>
        <v>0</v>
      </c>
      <c r="U306" s="2">
        <f t="shared" si="97"/>
        <v>0</v>
      </c>
      <c r="V306" s="2">
        <f t="shared" si="97"/>
        <v>0</v>
      </c>
      <c r="W306" s="2">
        <f t="shared" si="97"/>
        <v>0</v>
      </c>
      <c r="X306" s="2">
        <f t="shared" si="97"/>
        <v>0</v>
      </c>
      <c r="Y306" s="4">
        <f t="shared" si="97"/>
        <v>1375</v>
      </c>
      <c r="Z306" s="20"/>
    </row>
    <row r="307" spans="1:26" ht="16.5" customHeight="1">
      <c r="A307" s="57"/>
      <c r="B307" s="63" t="s">
        <v>146</v>
      </c>
      <c r="C307" s="59" t="s">
        <v>157</v>
      </c>
      <c r="D307" s="59" t="s">
        <v>145</v>
      </c>
      <c r="E307" s="64" t="s">
        <v>145</v>
      </c>
      <c r="F307" s="64" t="s">
        <v>145</v>
      </c>
      <c r="G307" s="64" t="s">
        <v>145</v>
      </c>
      <c r="H307" s="31" t="s">
        <v>177</v>
      </c>
      <c r="I307" s="31" t="s">
        <v>99</v>
      </c>
      <c r="J307" s="31" t="s">
        <v>186</v>
      </c>
      <c r="K307" s="64" t="s">
        <v>145</v>
      </c>
      <c r="L307" s="64" t="s">
        <v>145</v>
      </c>
      <c r="M307" s="4">
        <v>0</v>
      </c>
      <c r="N307" s="4">
        <v>0</v>
      </c>
      <c r="O307" s="4">
        <v>875</v>
      </c>
      <c r="P307" s="4">
        <v>0</v>
      </c>
      <c r="Q307" s="2">
        <v>0</v>
      </c>
      <c r="R307" s="4">
        <v>0</v>
      </c>
      <c r="S307" s="4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4">
        <f>SUM(M307:S307)</f>
        <v>875</v>
      </c>
      <c r="Z307" s="20"/>
    </row>
    <row r="308" spans="1:26">
      <c r="A308" s="57"/>
      <c r="B308" s="63" t="s">
        <v>146</v>
      </c>
      <c r="C308" s="59" t="s">
        <v>157</v>
      </c>
      <c r="D308" s="59" t="s">
        <v>145</v>
      </c>
      <c r="E308" s="64" t="s">
        <v>145</v>
      </c>
      <c r="F308" s="64" t="s">
        <v>145</v>
      </c>
      <c r="G308" s="64" t="s">
        <v>145</v>
      </c>
      <c r="H308" s="31" t="s">
        <v>177</v>
      </c>
      <c r="I308" s="31" t="s">
        <v>260</v>
      </c>
      <c r="J308" s="31" t="s">
        <v>186</v>
      </c>
      <c r="K308" s="64" t="s">
        <v>145</v>
      </c>
      <c r="L308" s="64" t="s">
        <v>145</v>
      </c>
      <c r="M308" s="4">
        <v>0</v>
      </c>
      <c r="N308" s="4">
        <v>0</v>
      </c>
      <c r="O308" s="4">
        <v>0</v>
      </c>
      <c r="P308" s="4">
        <v>500</v>
      </c>
      <c r="Q308" s="2">
        <v>0</v>
      </c>
      <c r="R308" s="4">
        <v>0</v>
      </c>
      <c r="S308" s="4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4">
        <f>SUM(M308:S308)+T308+U308+V308+W308+X308</f>
        <v>500</v>
      </c>
      <c r="Z308" s="20"/>
    </row>
    <row r="309" spans="1:26" ht="70.5" customHeight="1">
      <c r="A309" s="62" t="s">
        <v>81</v>
      </c>
      <c r="B309" s="33" t="s">
        <v>22</v>
      </c>
      <c r="C309" s="64" t="s">
        <v>145</v>
      </c>
      <c r="D309" s="59" t="s">
        <v>145</v>
      </c>
      <c r="E309" s="64" t="s">
        <v>145</v>
      </c>
      <c r="F309" s="64" t="s">
        <v>310</v>
      </c>
      <c r="G309" s="59" t="s">
        <v>71</v>
      </c>
      <c r="H309" s="64" t="s">
        <v>145</v>
      </c>
      <c r="I309" s="64" t="s">
        <v>145</v>
      </c>
      <c r="J309" s="64" t="s">
        <v>145</v>
      </c>
      <c r="K309" s="64" t="s">
        <v>145</v>
      </c>
      <c r="L309" s="64" t="s">
        <v>145</v>
      </c>
      <c r="M309" s="4">
        <v>0</v>
      </c>
      <c r="N309" s="4">
        <v>0</v>
      </c>
      <c r="O309" s="4">
        <v>0</v>
      </c>
      <c r="P309" s="4">
        <f>P310+P311</f>
        <v>2100</v>
      </c>
      <c r="Q309" s="2">
        <f t="shared" ref="Q309:X309" si="98">Q310</f>
        <v>469.2</v>
      </c>
      <c r="R309" s="2">
        <f t="shared" si="98"/>
        <v>0</v>
      </c>
      <c r="S309" s="2">
        <f t="shared" si="98"/>
        <v>0</v>
      </c>
      <c r="T309" s="2">
        <f t="shared" si="98"/>
        <v>0</v>
      </c>
      <c r="U309" s="2">
        <f t="shared" si="98"/>
        <v>0</v>
      </c>
      <c r="V309" s="2">
        <f t="shared" si="98"/>
        <v>0</v>
      </c>
      <c r="W309" s="2">
        <f t="shared" si="98"/>
        <v>0</v>
      </c>
      <c r="X309" s="2">
        <f t="shared" si="98"/>
        <v>0</v>
      </c>
      <c r="Y309" s="4">
        <f>Y310+Y311</f>
        <v>2569.1999999999998</v>
      </c>
      <c r="Z309" s="20"/>
    </row>
    <row r="310" spans="1:26" ht="17.25" customHeight="1">
      <c r="A310" s="57"/>
      <c r="B310" s="63" t="s">
        <v>146</v>
      </c>
      <c r="C310" s="59" t="s">
        <v>157</v>
      </c>
      <c r="D310" s="59" t="s">
        <v>145</v>
      </c>
      <c r="E310" s="64" t="s">
        <v>145</v>
      </c>
      <c r="F310" s="64" t="s">
        <v>145</v>
      </c>
      <c r="G310" s="64" t="s">
        <v>145</v>
      </c>
      <c r="H310" s="31" t="s">
        <v>177</v>
      </c>
      <c r="I310" s="31" t="s">
        <v>256</v>
      </c>
      <c r="J310" s="31" t="s">
        <v>24</v>
      </c>
      <c r="K310" s="64" t="s">
        <v>145</v>
      </c>
      <c r="L310" s="64" t="s">
        <v>145</v>
      </c>
      <c r="M310" s="4">
        <v>0</v>
      </c>
      <c r="N310" s="4">
        <v>0</v>
      </c>
      <c r="O310" s="4">
        <v>0</v>
      </c>
      <c r="P310" s="4">
        <v>1470</v>
      </c>
      <c r="Q310" s="2">
        <v>469.2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4">
        <f>SUM(M310:S310)+T310</f>
        <v>1939.2</v>
      </c>
      <c r="Z310" s="20"/>
    </row>
    <row r="311" spans="1:26" ht="33" customHeight="1">
      <c r="A311" s="57"/>
      <c r="B311" s="63" t="s">
        <v>76</v>
      </c>
      <c r="C311" s="59" t="s">
        <v>157</v>
      </c>
      <c r="D311" s="59" t="s">
        <v>145</v>
      </c>
      <c r="E311" s="64" t="s">
        <v>145</v>
      </c>
      <c r="F311" s="64" t="s">
        <v>145</v>
      </c>
      <c r="G311" s="64" t="s">
        <v>145</v>
      </c>
      <c r="H311" s="31"/>
      <c r="I311" s="31"/>
      <c r="J311" s="31"/>
      <c r="K311" s="64" t="s">
        <v>145</v>
      </c>
      <c r="L311" s="64" t="s">
        <v>145</v>
      </c>
      <c r="M311" s="4">
        <v>0</v>
      </c>
      <c r="N311" s="4">
        <v>0</v>
      </c>
      <c r="O311" s="4">
        <v>0</v>
      </c>
      <c r="P311" s="4">
        <v>630</v>
      </c>
      <c r="Q311" s="2">
        <v>0</v>
      </c>
      <c r="R311" s="4">
        <v>0</v>
      </c>
      <c r="S311" s="4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4">
        <f>SUM(M311:S311)</f>
        <v>630</v>
      </c>
      <c r="Z311" s="20"/>
    </row>
    <row r="312" spans="1:26" ht="141.75" customHeight="1">
      <c r="A312" s="57"/>
      <c r="B312" s="58" t="s">
        <v>332</v>
      </c>
      <c r="C312" s="59"/>
      <c r="D312" s="59"/>
      <c r="E312" s="59"/>
      <c r="F312" s="59"/>
      <c r="G312" s="59" t="s">
        <v>443</v>
      </c>
      <c r="H312" s="59"/>
      <c r="I312" s="59"/>
      <c r="J312" s="59"/>
      <c r="K312" s="64"/>
      <c r="L312" s="64"/>
      <c r="M312" s="4"/>
      <c r="N312" s="4"/>
      <c r="O312" s="4"/>
      <c r="P312" s="4"/>
      <c r="Q312" s="2"/>
      <c r="R312" s="4"/>
      <c r="S312" s="4"/>
      <c r="T312" s="64"/>
      <c r="U312" s="64"/>
      <c r="V312" s="4"/>
      <c r="W312" s="4"/>
      <c r="X312" s="2"/>
      <c r="Y312" s="4"/>
    </row>
    <row r="313" spans="1:26" ht="150" customHeight="1">
      <c r="A313" s="57"/>
      <c r="B313" s="25" t="s">
        <v>468</v>
      </c>
      <c r="C313" s="64" t="s">
        <v>145</v>
      </c>
      <c r="D313" s="64" t="s">
        <v>145</v>
      </c>
      <c r="E313" s="64" t="s">
        <v>145</v>
      </c>
      <c r="F313" s="64" t="s">
        <v>145</v>
      </c>
      <c r="G313" s="28" t="s">
        <v>145</v>
      </c>
      <c r="H313" s="64" t="s">
        <v>145</v>
      </c>
      <c r="I313" s="64" t="s">
        <v>145</v>
      </c>
      <c r="J313" s="64" t="s">
        <v>145</v>
      </c>
      <c r="K313" s="64" t="s">
        <v>145</v>
      </c>
      <c r="L313" s="64" t="s">
        <v>145</v>
      </c>
      <c r="M313" s="64" t="s">
        <v>145</v>
      </c>
      <c r="N313" s="7" t="s">
        <v>145</v>
      </c>
      <c r="O313" s="7" t="s">
        <v>145</v>
      </c>
      <c r="P313" s="7" t="s">
        <v>145</v>
      </c>
      <c r="Q313" s="5" t="s">
        <v>145</v>
      </c>
      <c r="R313" s="7" t="s">
        <v>145</v>
      </c>
      <c r="S313" s="7" t="s">
        <v>145</v>
      </c>
      <c r="T313" s="5" t="s">
        <v>145</v>
      </c>
      <c r="U313" s="5" t="s">
        <v>145</v>
      </c>
      <c r="V313" s="2" t="s">
        <v>145</v>
      </c>
      <c r="W313" s="2" t="s">
        <v>145</v>
      </c>
      <c r="X313" s="5" t="s">
        <v>145</v>
      </c>
      <c r="Y313" s="4" t="s">
        <v>145</v>
      </c>
    </row>
    <row r="314" spans="1:26" ht="28.5" customHeight="1">
      <c r="A314" s="57"/>
      <c r="B314" s="26" t="s">
        <v>333</v>
      </c>
      <c r="C314" s="59"/>
      <c r="D314" s="59"/>
      <c r="E314" s="20"/>
      <c r="F314" s="20"/>
      <c r="G314" s="61" t="s">
        <v>147</v>
      </c>
      <c r="H314" s="61" t="s">
        <v>145</v>
      </c>
      <c r="I314" s="61" t="s">
        <v>145</v>
      </c>
      <c r="J314" s="61" t="s">
        <v>145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3">
        <f t="shared" ref="T314:Y314" si="99">T315+T322+T321</f>
        <v>0</v>
      </c>
      <c r="U314" s="3">
        <f t="shared" si="99"/>
        <v>0</v>
      </c>
      <c r="V314" s="3">
        <f t="shared" si="99"/>
        <v>28868.79</v>
      </c>
      <c r="W314" s="3">
        <f t="shared" si="99"/>
        <v>20759.669999999998</v>
      </c>
      <c r="X314" s="3">
        <f t="shared" si="99"/>
        <v>18110</v>
      </c>
      <c r="Y314" s="3">
        <f t="shared" si="99"/>
        <v>67738.460000000006</v>
      </c>
    </row>
    <row r="315" spans="1:26" ht="28.5" customHeight="1">
      <c r="A315" s="89"/>
      <c r="B315" s="77" t="s">
        <v>334</v>
      </c>
      <c r="C315" s="78" t="s">
        <v>335</v>
      </c>
      <c r="D315" s="79" t="s">
        <v>145</v>
      </c>
      <c r="E315" s="80" t="s">
        <v>145</v>
      </c>
      <c r="F315" s="80" t="s">
        <v>145</v>
      </c>
      <c r="G315" s="61" t="s">
        <v>124</v>
      </c>
      <c r="H315" s="61" t="s">
        <v>145</v>
      </c>
      <c r="I315" s="61" t="s">
        <v>145</v>
      </c>
      <c r="J315" s="61" t="s">
        <v>145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3">
        <f t="shared" ref="T315:Y315" si="100">T316+T317+T318+T319+T320+T321</f>
        <v>0</v>
      </c>
      <c r="U315" s="3">
        <f t="shared" si="100"/>
        <v>0</v>
      </c>
      <c r="V315" s="3">
        <f>V316+V317+V318+V319+V320+V321</f>
        <v>2598.1900000000005</v>
      </c>
      <c r="W315" s="3">
        <f>W316+W317+W318+W319+W320+W321</f>
        <v>1868.3700000000003</v>
      </c>
      <c r="X315" s="3">
        <f t="shared" si="100"/>
        <v>1992.1000000000001</v>
      </c>
      <c r="Y315" s="3">
        <f t="shared" si="100"/>
        <v>6458.6600000000008</v>
      </c>
    </row>
    <row r="316" spans="1:26" ht="40.5" customHeight="1">
      <c r="A316" s="90"/>
      <c r="B316" s="77"/>
      <c r="C316" s="78"/>
      <c r="D316" s="79"/>
      <c r="E316" s="80"/>
      <c r="F316" s="80"/>
      <c r="G316" s="59" t="s">
        <v>69</v>
      </c>
      <c r="H316" s="64" t="s">
        <v>145</v>
      </c>
      <c r="I316" s="64" t="s">
        <v>145</v>
      </c>
      <c r="J316" s="64" t="s">
        <v>145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f>T413+T419+T424+T452+T464+T467+T470</f>
        <v>0</v>
      </c>
      <c r="U316" s="4">
        <f>U413+U419+U424+U452+U464+U467+U470</f>
        <v>0</v>
      </c>
      <c r="V316" s="4">
        <f>V413+V419+V424+V452+V464+V467+V470+V421</f>
        <v>853</v>
      </c>
      <c r="W316" s="4">
        <f>W413+W419+W424+W452+W464+W467+W470+W421</f>
        <v>628.09</v>
      </c>
      <c r="X316" s="4">
        <f>X413+X419+X424+X452+X464+X467+X470+X421</f>
        <v>564.59</v>
      </c>
      <c r="Y316" s="3">
        <f t="shared" ref="Y316:Y321" si="101">T316+U316+V316+W316+X316</f>
        <v>2045.6800000000003</v>
      </c>
    </row>
    <row r="317" spans="1:26" ht="39.75" customHeight="1">
      <c r="A317" s="90"/>
      <c r="B317" s="77"/>
      <c r="C317" s="78"/>
      <c r="D317" s="79"/>
      <c r="E317" s="80"/>
      <c r="F317" s="80"/>
      <c r="G317" s="59" t="s">
        <v>176</v>
      </c>
      <c r="H317" s="64" t="s">
        <v>145</v>
      </c>
      <c r="I317" s="64" t="s">
        <v>145</v>
      </c>
      <c r="J317" s="64" t="s">
        <v>145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f>T427+T432+T455</f>
        <v>0</v>
      </c>
      <c r="U317" s="4">
        <f>U427+U432+U455</f>
        <v>0</v>
      </c>
      <c r="V317" s="4">
        <f>V427+V432+V455+V429+V434</f>
        <v>853.07</v>
      </c>
      <c r="W317" s="4">
        <f>W427+W432+W455+W429+W434</f>
        <v>576</v>
      </c>
      <c r="X317" s="4">
        <f>X427+X432+X455+X429+X434</f>
        <v>701.26</v>
      </c>
      <c r="Y317" s="3">
        <f t="shared" si="101"/>
        <v>2130.33</v>
      </c>
    </row>
    <row r="318" spans="1:26" ht="42" customHeight="1">
      <c r="A318" s="90"/>
      <c r="B318" s="77"/>
      <c r="C318" s="78"/>
      <c r="D318" s="79"/>
      <c r="E318" s="80"/>
      <c r="F318" s="80"/>
      <c r="G318" s="59" t="s">
        <v>425</v>
      </c>
      <c r="H318" s="64" t="s">
        <v>145</v>
      </c>
      <c r="I318" s="64" t="s">
        <v>145</v>
      </c>
      <c r="J318" s="64" t="s">
        <v>145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f>T437+T458</f>
        <v>0</v>
      </c>
      <c r="U318" s="4">
        <f>U437+U458</f>
        <v>0</v>
      </c>
      <c r="V318" s="4">
        <f>V437+V458</f>
        <v>359.68</v>
      </c>
      <c r="W318" s="4">
        <f>W437+W458</f>
        <v>486.68999999999994</v>
      </c>
      <c r="X318" s="4">
        <f>X437+X458</f>
        <v>594.84</v>
      </c>
      <c r="Y318" s="3">
        <f t="shared" si="101"/>
        <v>1441.21</v>
      </c>
    </row>
    <row r="319" spans="1:26" ht="42" customHeight="1">
      <c r="A319" s="90"/>
      <c r="B319" s="77"/>
      <c r="C319" s="78"/>
      <c r="D319" s="79"/>
      <c r="E319" s="80"/>
      <c r="F319" s="80"/>
      <c r="G319" s="59" t="s">
        <v>153</v>
      </c>
      <c r="H319" s="64" t="s">
        <v>145</v>
      </c>
      <c r="I319" s="64" t="s">
        <v>145</v>
      </c>
      <c r="J319" s="64" t="s">
        <v>145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f>T446+T449</f>
        <v>0</v>
      </c>
      <c r="U319" s="4">
        <f>U446+U449</f>
        <v>0</v>
      </c>
      <c r="V319" s="4">
        <f>V446+V449</f>
        <v>266.22000000000003</v>
      </c>
      <c r="W319" s="4">
        <f>W446+W449</f>
        <v>99.92</v>
      </c>
      <c r="X319" s="4">
        <f>X446+X449</f>
        <v>66</v>
      </c>
      <c r="Y319" s="3">
        <f t="shared" si="101"/>
        <v>432.14000000000004</v>
      </c>
    </row>
    <row r="320" spans="1:26" ht="40.5" customHeight="1">
      <c r="A320" s="91"/>
      <c r="B320" s="77"/>
      <c r="C320" s="78"/>
      <c r="D320" s="79"/>
      <c r="E320" s="80"/>
      <c r="F320" s="80"/>
      <c r="G320" s="59" t="s">
        <v>154</v>
      </c>
      <c r="H320" s="64" t="s">
        <v>145</v>
      </c>
      <c r="I320" s="64" t="s">
        <v>145</v>
      </c>
      <c r="J320" s="64" t="s">
        <v>145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f>T440+T443</f>
        <v>0</v>
      </c>
      <c r="U320" s="4">
        <f>U440+U443</f>
        <v>0</v>
      </c>
      <c r="V320" s="4">
        <f>V440+V443</f>
        <v>266.22000000000003</v>
      </c>
      <c r="W320" s="4">
        <f>W440+W443</f>
        <v>77.67</v>
      </c>
      <c r="X320" s="4">
        <f>X440+X443</f>
        <v>65.41</v>
      </c>
      <c r="Y320" s="3">
        <f t="shared" si="101"/>
        <v>409.30000000000007</v>
      </c>
    </row>
    <row r="321" spans="1:25" ht="54.75" customHeight="1">
      <c r="A321" s="57"/>
      <c r="B321" s="26" t="s">
        <v>336</v>
      </c>
      <c r="C321" s="60" t="s">
        <v>157</v>
      </c>
      <c r="D321" s="60" t="s">
        <v>145</v>
      </c>
      <c r="E321" s="61" t="s">
        <v>145</v>
      </c>
      <c r="F321" s="61" t="s">
        <v>145</v>
      </c>
      <c r="G321" s="59" t="s">
        <v>155</v>
      </c>
      <c r="H321" s="61" t="s">
        <v>145</v>
      </c>
      <c r="I321" s="61" t="s">
        <v>145</v>
      </c>
      <c r="J321" s="61" t="s">
        <v>145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f t="shared" ref="T321:T330" si="102">T441+T444</f>
        <v>0</v>
      </c>
      <c r="U321" s="3">
        <v>0</v>
      </c>
      <c r="V321" s="3">
        <v>0</v>
      </c>
      <c r="W321" s="3">
        <v>0</v>
      </c>
      <c r="X321" s="2">
        <v>0</v>
      </c>
      <c r="Y321" s="3">
        <f t="shared" si="101"/>
        <v>0</v>
      </c>
    </row>
    <row r="322" spans="1:25" ht="54.75" customHeight="1">
      <c r="A322" s="57"/>
      <c r="B322" s="77" t="s">
        <v>337</v>
      </c>
      <c r="C322" s="78" t="s">
        <v>335</v>
      </c>
      <c r="D322" s="78" t="s">
        <v>145</v>
      </c>
      <c r="E322" s="83" t="s">
        <v>145</v>
      </c>
      <c r="F322" s="83" t="s">
        <v>145</v>
      </c>
      <c r="G322" s="61" t="s">
        <v>124</v>
      </c>
      <c r="H322" s="61" t="s">
        <v>145</v>
      </c>
      <c r="I322" s="61" t="s">
        <v>145</v>
      </c>
      <c r="J322" s="61" t="s">
        <v>145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f t="shared" si="102"/>
        <v>0</v>
      </c>
      <c r="U322" s="3">
        <f>U323+U324+U325+U326+U328+U327</f>
        <v>0</v>
      </c>
      <c r="V322" s="70">
        <f>V323+V324+V325+V326+V328+V327</f>
        <v>26270.6</v>
      </c>
      <c r="W322" s="3">
        <f>W323+W324+W325+W326+W328+W327</f>
        <v>18891.3</v>
      </c>
      <c r="X322" s="3">
        <f>X323+X324+X325+X326+X328+X327</f>
        <v>16117.900000000001</v>
      </c>
      <c r="Y322" s="3">
        <f>Y323+Y324+Y325+Y326+Y328+Y327</f>
        <v>61279.8</v>
      </c>
    </row>
    <row r="323" spans="1:25" ht="53.25" customHeight="1">
      <c r="A323" s="57"/>
      <c r="B323" s="77"/>
      <c r="C323" s="78"/>
      <c r="D323" s="78"/>
      <c r="E323" s="83"/>
      <c r="F323" s="83"/>
      <c r="G323" s="59" t="s">
        <v>69</v>
      </c>
      <c r="H323" s="64" t="s">
        <v>145</v>
      </c>
      <c r="I323" s="64" t="s">
        <v>145</v>
      </c>
      <c r="J323" s="64" t="s">
        <v>145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f t="shared" si="102"/>
        <v>0</v>
      </c>
      <c r="U323" s="4">
        <f>U414+U420+U425+U453+U465+U468+U471</f>
        <v>0</v>
      </c>
      <c r="V323" s="7">
        <f>V414+V420+V425+V453+V465+V468+V471+V422</f>
        <v>8624.7000000000007</v>
      </c>
      <c r="W323" s="4">
        <f>W414+W420+W425+W453+W465+W468+W471+W422</f>
        <v>6350.7</v>
      </c>
      <c r="X323" s="4">
        <f>X414+X420+X425+X453+X465+X468+X471+X422</f>
        <v>4568.1000000000004</v>
      </c>
      <c r="Y323" s="3">
        <f>T323+U323+V323+W323+X323</f>
        <v>19543.5</v>
      </c>
    </row>
    <row r="324" spans="1:25" ht="53.25" customHeight="1">
      <c r="A324" s="57"/>
      <c r="B324" s="77"/>
      <c r="C324" s="78"/>
      <c r="D324" s="78"/>
      <c r="E324" s="83"/>
      <c r="F324" s="83"/>
      <c r="G324" s="59" t="s">
        <v>176</v>
      </c>
      <c r="H324" s="64" t="s">
        <v>145</v>
      </c>
      <c r="I324" s="64" t="s">
        <v>145</v>
      </c>
      <c r="J324" s="64" t="s">
        <v>145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f t="shared" si="102"/>
        <v>0</v>
      </c>
      <c r="U324" s="4">
        <f>U428+U433+U456</f>
        <v>0</v>
      </c>
      <c r="V324" s="4">
        <f>V428+V433+V456+V430+V435</f>
        <v>8625.5</v>
      </c>
      <c r="W324" s="4">
        <f>W428+W433+W456+W430+W435</f>
        <v>5824</v>
      </c>
      <c r="X324" s="4">
        <f>X428+X433+X456+X430+X435</f>
        <v>5673.8</v>
      </c>
      <c r="Y324" s="3">
        <f t="shared" ref="Y324:Y329" si="103">T324+U324+V324+W324+X324</f>
        <v>20123.3</v>
      </c>
    </row>
    <row r="325" spans="1:25" ht="53.25" customHeight="1">
      <c r="A325" s="57"/>
      <c r="B325" s="77"/>
      <c r="C325" s="78"/>
      <c r="D325" s="78"/>
      <c r="E325" s="83"/>
      <c r="F325" s="83"/>
      <c r="G325" s="59" t="s">
        <v>436</v>
      </c>
      <c r="H325" s="64" t="s">
        <v>145</v>
      </c>
      <c r="I325" s="64" t="s">
        <v>145</v>
      </c>
      <c r="J325" s="64" t="s">
        <v>145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f t="shared" si="102"/>
        <v>0</v>
      </c>
      <c r="U325" s="4">
        <f>U438+U459</f>
        <v>0</v>
      </c>
      <c r="V325" s="4">
        <f>V438+V459</f>
        <v>3636.8</v>
      </c>
      <c r="W325" s="4">
        <f>W438+W459</f>
        <v>4921</v>
      </c>
      <c r="X325" s="4">
        <f>X438+X459</f>
        <v>4812.8</v>
      </c>
      <c r="Y325" s="4">
        <f t="shared" si="103"/>
        <v>13370.599999999999</v>
      </c>
    </row>
    <row r="326" spans="1:25" ht="40.5" customHeight="1">
      <c r="A326" s="57"/>
      <c r="B326" s="77"/>
      <c r="C326" s="78"/>
      <c r="D326" s="78"/>
      <c r="E326" s="83"/>
      <c r="F326" s="83"/>
      <c r="G326" s="59" t="s">
        <v>190</v>
      </c>
      <c r="H326" s="64" t="s">
        <v>145</v>
      </c>
      <c r="I326" s="64" t="s">
        <v>145</v>
      </c>
      <c r="J326" s="64" t="s">
        <v>145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f t="shared" si="102"/>
        <v>0</v>
      </c>
      <c r="U326" s="4">
        <f>U447+U450</f>
        <v>0</v>
      </c>
      <c r="V326" s="4">
        <f>V447+V450</f>
        <v>2691.8</v>
      </c>
      <c r="W326" s="4">
        <f>W447+W450</f>
        <v>1010.3</v>
      </c>
      <c r="X326" s="4">
        <f>X447+X450</f>
        <v>534</v>
      </c>
      <c r="Y326" s="4">
        <f t="shared" si="103"/>
        <v>4236.1000000000004</v>
      </c>
    </row>
    <row r="327" spans="1:25" ht="40.5" customHeight="1">
      <c r="A327" s="57"/>
      <c r="B327" s="77"/>
      <c r="C327" s="78"/>
      <c r="D327" s="78"/>
      <c r="E327" s="83"/>
      <c r="F327" s="83"/>
      <c r="G327" s="59" t="s">
        <v>154</v>
      </c>
      <c r="H327" s="64" t="s">
        <v>145</v>
      </c>
      <c r="I327" s="64" t="s">
        <v>145</v>
      </c>
      <c r="J327" s="64" t="s">
        <v>145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f t="shared" si="102"/>
        <v>0</v>
      </c>
      <c r="U327" s="4">
        <f>U441+U444</f>
        <v>0</v>
      </c>
      <c r="V327" s="4">
        <f>V441+V444</f>
        <v>2691.8</v>
      </c>
      <c r="W327" s="4">
        <f>W441+W444</f>
        <v>785.3</v>
      </c>
      <c r="X327" s="4">
        <f>X441+X444</f>
        <v>529.20000000000005</v>
      </c>
      <c r="Y327" s="4">
        <f t="shared" si="103"/>
        <v>4006.3</v>
      </c>
    </row>
    <row r="328" spans="1:25" ht="53.25" customHeight="1">
      <c r="A328" s="57"/>
      <c r="B328" s="77"/>
      <c r="C328" s="78"/>
      <c r="D328" s="78"/>
      <c r="E328" s="83"/>
      <c r="F328" s="83"/>
      <c r="G328" s="59" t="s">
        <v>338</v>
      </c>
      <c r="H328" s="64" t="s">
        <v>145</v>
      </c>
      <c r="I328" s="64" t="s">
        <v>145</v>
      </c>
      <c r="J328" s="64" t="s">
        <v>145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f t="shared" si="102"/>
        <v>0</v>
      </c>
      <c r="U328" s="4">
        <v>0</v>
      </c>
      <c r="V328" s="4">
        <v>0</v>
      </c>
      <c r="W328" s="4">
        <v>0</v>
      </c>
      <c r="X328" s="4">
        <v>0</v>
      </c>
      <c r="Y328" s="4">
        <f t="shared" si="103"/>
        <v>0</v>
      </c>
    </row>
    <row r="329" spans="1:25" ht="29.25" customHeight="1">
      <c r="A329" s="39"/>
      <c r="B329" s="26" t="s">
        <v>339</v>
      </c>
      <c r="C329" s="60" t="s">
        <v>157</v>
      </c>
      <c r="D329" s="60" t="s">
        <v>145</v>
      </c>
      <c r="E329" s="61" t="s">
        <v>145</v>
      </c>
      <c r="F329" s="61" t="s">
        <v>145</v>
      </c>
      <c r="G329" s="60"/>
      <c r="H329" s="61"/>
      <c r="I329" s="61"/>
      <c r="J329" s="61"/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f t="shared" si="102"/>
        <v>0</v>
      </c>
      <c r="U329" s="3">
        <v>0</v>
      </c>
      <c r="V329" s="3">
        <v>0</v>
      </c>
      <c r="W329" s="3">
        <v>0</v>
      </c>
      <c r="X329" s="2">
        <v>0</v>
      </c>
      <c r="Y329" s="4">
        <f t="shared" si="103"/>
        <v>0</v>
      </c>
    </row>
    <row r="330" spans="1:25" ht="146.25" customHeight="1">
      <c r="A330" s="57" t="s">
        <v>376</v>
      </c>
      <c r="B330" s="25" t="s">
        <v>340</v>
      </c>
      <c r="C330" s="59" t="s">
        <v>150</v>
      </c>
      <c r="D330" s="59" t="s">
        <v>145</v>
      </c>
      <c r="E330" s="59" t="s">
        <v>495</v>
      </c>
      <c r="F330" s="64" t="s">
        <v>145</v>
      </c>
      <c r="G330" s="59" t="str">
        <f>$G$337</f>
        <v xml:space="preserve"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Забайальского края, Министерство физической культуры и спорта Забайкальского края, Министерство культуры Забайкальского края </v>
      </c>
      <c r="H330" s="64" t="s">
        <v>145</v>
      </c>
      <c r="I330" s="64" t="s">
        <v>145</v>
      </c>
      <c r="J330" s="64" t="s">
        <v>145</v>
      </c>
      <c r="K330" s="64" t="s">
        <v>145</v>
      </c>
      <c r="L330" s="64" t="s">
        <v>145</v>
      </c>
      <c r="M330" s="64" t="s">
        <v>145</v>
      </c>
      <c r="N330" s="64" t="s">
        <v>145</v>
      </c>
      <c r="O330" s="64" t="s">
        <v>145</v>
      </c>
      <c r="P330" s="64" t="s">
        <v>145</v>
      </c>
      <c r="Q330" s="64" t="s">
        <v>145</v>
      </c>
      <c r="R330" s="64" t="s">
        <v>145</v>
      </c>
      <c r="S330" s="64" t="s">
        <v>145</v>
      </c>
      <c r="T330" s="7">
        <f t="shared" si="102"/>
        <v>0</v>
      </c>
      <c r="U330" s="7">
        <v>84</v>
      </c>
      <c r="V330" s="7">
        <v>100</v>
      </c>
      <c r="W330" s="7">
        <v>100</v>
      </c>
      <c r="X330" s="7">
        <v>100</v>
      </c>
      <c r="Y330" s="64" t="s">
        <v>145</v>
      </c>
    </row>
    <row r="331" spans="1:25" ht="119.25" customHeight="1">
      <c r="A331" s="39"/>
      <c r="B331" s="26" t="s">
        <v>461</v>
      </c>
      <c r="C331" s="64" t="s">
        <v>145</v>
      </c>
      <c r="D331" s="64" t="s">
        <v>145</v>
      </c>
      <c r="E331" s="64" t="s">
        <v>145</v>
      </c>
      <c r="F331" s="64" t="s">
        <v>145</v>
      </c>
      <c r="G331" s="28" t="s">
        <v>145</v>
      </c>
      <c r="H331" s="64" t="s">
        <v>145</v>
      </c>
      <c r="I331" s="64" t="s">
        <v>145</v>
      </c>
      <c r="J331" s="64" t="s">
        <v>145</v>
      </c>
      <c r="K331" s="64" t="s">
        <v>145</v>
      </c>
      <c r="L331" s="64" t="s">
        <v>145</v>
      </c>
      <c r="M331" s="64" t="s">
        <v>145</v>
      </c>
      <c r="N331" s="7" t="s">
        <v>145</v>
      </c>
      <c r="O331" s="7" t="s">
        <v>145</v>
      </c>
      <c r="P331" s="7" t="s">
        <v>145</v>
      </c>
      <c r="Q331" s="5" t="s">
        <v>145</v>
      </c>
      <c r="R331" s="7" t="s">
        <v>145</v>
      </c>
      <c r="S331" s="7" t="s">
        <v>145</v>
      </c>
      <c r="T331" s="5" t="s">
        <v>145</v>
      </c>
      <c r="U331" s="5" t="s">
        <v>145</v>
      </c>
      <c r="V331" s="2" t="s">
        <v>145</v>
      </c>
      <c r="W331" s="2" t="s">
        <v>145</v>
      </c>
      <c r="X331" s="5" t="s">
        <v>145</v>
      </c>
      <c r="Y331" s="4" t="s">
        <v>145</v>
      </c>
    </row>
    <row r="332" spans="1:25" ht="266.25" customHeight="1">
      <c r="A332" s="57" t="s">
        <v>376</v>
      </c>
      <c r="B332" s="25" t="s">
        <v>341</v>
      </c>
      <c r="C332" s="59" t="s">
        <v>150</v>
      </c>
      <c r="D332" s="59" t="s">
        <v>145</v>
      </c>
      <c r="E332" s="59" t="s">
        <v>496</v>
      </c>
      <c r="F332" s="64" t="s">
        <v>145</v>
      </c>
      <c r="G332" s="59" t="str">
        <f>$G$337</f>
        <v xml:space="preserve"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Забайальского края, Министерство физической культуры и спорта Забайкальского края, Министерство культуры Забайкальского края </v>
      </c>
      <c r="H332" s="64" t="s">
        <v>145</v>
      </c>
      <c r="I332" s="64" t="s">
        <v>145</v>
      </c>
      <c r="J332" s="64" t="s">
        <v>145</v>
      </c>
      <c r="K332" s="64" t="s">
        <v>145</v>
      </c>
      <c r="L332" s="64" t="s">
        <v>145</v>
      </c>
      <c r="M332" s="64" t="s">
        <v>145</v>
      </c>
      <c r="N332" s="64" t="s">
        <v>145</v>
      </c>
      <c r="O332" s="64" t="s">
        <v>145</v>
      </c>
      <c r="P332" s="64" t="s">
        <v>145</v>
      </c>
      <c r="Q332" s="64" t="s">
        <v>145</v>
      </c>
      <c r="R332" s="64" t="s">
        <v>145</v>
      </c>
      <c r="S332" s="64" t="s">
        <v>145</v>
      </c>
      <c r="T332" s="7">
        <v>72.900000000000006</v>
      </c>
      <c r="U332" s="7">
        <v>73.900000000000006</v>
      </c>
      <c r="V332" s="7">
        <v>85</v>
      </c>
      <c r="W332" s="7">
        <v>90</v>
      </c>
      <c r="X332" s="7">
        <v>95</v>
      </c>
      <c r="Y332" s="64" t="s">
        <v>145</v>
      </c>
    </row>
    <row r="333" spans="1:25" ht="116.25" customHeight="1">
      <c r="A333" s="39" t="s">
        <v>377</v>
      </c>
      <c r="B333" s="32" t="s">
        <v>454</v>
      </c>
      <c r="C333" s="64" t="s">
        <v>145</v>
      </c>
      <c r="D333" s="59" t="s">
        <v>145</v>
      </c>
      <c r="E333" s="64" t="s">
        <v>145</v>
      </c>
      <c r="F333" s="64" t="s">
        <v>465</v>
      </c>
      <c r="G333" s="59" t="s">
        <v>71</v>
      </c>
      <c r="H333" s="64" t="s">
        <v>145</v>
      </c>
      <c r="I333" s="64" t="s">
        <v>145</v>
      </c>
      <c r="J333" s="64" t="s">
        <v>145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f t="shared" ref="T333:Y333" si="104">T334+T335</f>
        <v>0</v>
      </c>
      <c r="U333" s="4">
        <f t="shared" si="104"/>
        <v>0</v>
      </c>
      <c r="V333" s="4">
        <f t="shared" si="104"/>
        <v>0</v>
      </c>
      <c r="W333" s="4">
        <f t="shared" si="104"/>
        <v>0</v>
      </c>
      <c r="X333" s="4">
        <f t="shared" si="104"/>
        <v>0</v>
      </c>
      <c r="Y333" s="4">
        <f t="shared" si="104"/>
        <v>0</v>
      </c>
    </row>
    <row r="334" spans="1:25" ht="48" customHeight="1">
      <c r="A334" s="39"/>
      <c r="B334" s="33" t="s">
        <v>146</v>
      </c>
      <c r="C334" s="64" t="s">
        <v>157</v>
      </c>
      <c r="D334" s="59" t="s">
        <v>145</v>
      </c>
      <c r="E334" s="64" t="s">
        <v>145</v>
      </c>
      <c r="F334" s="64" t="s">
        <v>145</v>
      </c>
      <c r="G334" s="59" t="s">
        <v>71</v>
      </c>
      <c r="H334" s="64" t="s">
        <v>145</v>
      </c>
      <c r="I334" s="64" t="s">
        <v>145</v>
      </c>
      <c r="J334" s="64" t="s">
        <v>145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f t="shared" ref="T334:Y335" si="105">T341+T344+T350+T353+T338+T347+T356+T359</f>
        <v>0</v>
      </c>
      <c r="U334" s="4">
        <f t="shared" si="105"/>
        <v>0</v>
      </c>
      <c r="V334" s="4">
        <f t="shared" si="105"/>
        <v>0</v>
      </c>
      <c r="W334" s="4">
        <f t="shared" si="105"/>
        <v>0</v>
      </c>
      <c r="X334" s="4">
        <f t="shared" si="105"/>
        <v>0</v>
      </c>
      <c r="Y334" s="4">
        <f t="shared" si="105"/>
        <v>0</v>
      </c>
    </row>
    <row r="335" spans="1:25" ht="48" customHeight="1">
      <c r="A335" s="57"/>
      <c r="B335" s="63" t="s">
        <v>342</v>
      </c>
      <c r="C335" s="59" t="s">
        <v>157</v>
      </c>
      <c r="D335" s="59" t="s">
        <v>145</v>
      </c>
      <c r="E335" s="64" t="s">
        <v>145</v>
      </c>
      <c r="F335" s="64" t="s">
        <v>145</v>
      </c>
      <c r="G335" s="59" t="s">
        <v>71</v>
      </c>
      <c r="H335" s="64" t="s">
        <v>145</v>
      </c>
      <c r="I335" s="64" t="s">
        <v>145</v>
      </c>
      <c r="J335" s="64" t="s">
        <v>145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f t="shared" si="105"/>
        <v>0</v>
      </c>
      <c r="U335" s="4">
        <f t="shared" si="105"/>
        <v>0</v>
      </c>
      <c r="V335" s="4">
        <f t="shared" si="105"/>
        <v>0</v>
      </c>
      <c r="W335" s="4">
        <f t="shared" si="105"/>
        <v>0</v>
      </c>
      <c r="X335" s="4">
        <f t="shared" si="105"/>
        <v>0</v>
      </c>
      <c r="Y335" s="4">
        <f t="shared" si="105"/>
        <v>0</v>
      </c>
    </row>
    <row r="336" spans="1:25" ht="140.25" customHeight="1">
      <c r="A336" s="57" t="s">
        <v>378</v>
      </c>
      <c r="B336" s="25" t="s">
        <v>343</v>
      </c>
      <c r="C336" s="59" t="s">
        <v>150</v>
      </c>
      <c r="D336" s="59" t="s">
        <v>145</v>
      </c>
      <c r="E336" s="59" t="s">
        <v>469</v>
      </c>
      <c r="F336" s="64" t="s">
        <v>145</v>
      </c>
      <c r="G336" s="59" t="str">
        <f>$G$337</f>
        <v xml:space="preserve"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Забайальского края, Министерство физической культуры и спорта Забайкальского края, Министерство культуры Забайкальского края </v>
      </c>
      <c r="H336" s="64" t="s">
        <v>145</v>
      </c>
      <c r="I336" s="64" t="s">
        <v>145</v>
      </c>
      <c r="J336" s="64" t="s">
        <v>145</v>
      </c>
      <c r="K336" s="64" t="s">
        <v>145</v>
      </c>
      <c r="L336" s="64" t="s">
        <v>145</v>
      </c>
      <c r="M336" s="64" t="s">
        <v>145</v>
      </c>
      <c r="N336" s="64" t="s">
        <v>145</v>
      </c>
      <c r="O336" s="64" t="s">
        <v>145</v>
      </c>
      <c r="P336" s="64" t="s">
        <v>145</v>
      </c>
      <c r="Q336" s="64" t="s">
        <v>145</v>
      </c>
      <c r="R336" s="64" t="s">
        <v>145</v>
      </c>
      <c r="S336" s="64" t="s">
        <v>145</v>
      </c>
      <c r="T336" s="7">
        <v>74.8</v>
      </c>
      <c r="U336" s="7">
        <v>75.8</v>
      </c>
      <c r="V336" s="7">
        <v>89</v>
      </c>
      <c r="W336" s="7">
        <v>94</v>
      </c>
      <c r="X336" s="7">
        <v>97</v>
      </c>
      <c r="Y336" s="64" t="s">
        <v>145</v>
      </c>
    </row>
    <row r="337" spans="1:25" ht="135.75" customHeight="1">
      <c r="A337" s="57" t="s">
        <v>379</v>
      </c>
      <c r="B337" s="25" t="s">
        <v>344</v>
      </c>
      <c r="C337" s="59" t="s">
        <v>145</v>
      </c>
      <c r="D337" s="59" t="s">
        <v>145</v>
      </c>
      <c r="E337" s="59" t="s">
        <v>145</v>
      </c>
      <c r="F337" s="64" t="s">
        <v>465</v>
      </c>
      <c r="G337" s="59" t="s">
        <v>443</v>
      </c>
      <c r="H337" s="64" t="s">
        <v>145</v>
      </c>
      <c r="I337" s="64" t="s">
        <v>145</v>
      </c>
      <c r="J337" s="64" t="s">
        <v>145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f t="shared" ref="T337:Y337" si="106">T338+T339</f>
        <v>0</v>
      </c>
      <c r="U337" s="4">
        <f t="shared" si="106"/>
        <v>0</v>
      </c>
      <c r="V337" s="4">
        <f t="shared" si="106"/>
        <v>0</v>
      </c>
      <c r="W337" s="4">
        <f t="shared" si="106"/>
        <v>0</v>
      </c>
      <c r="X337" s="4">
        <f t="shared" si="106"/>
        <v>0</v>
      </c>
      <c r="Y337" s="4">
        <f t="shared" si="106"/>
        <v>0</v>
      </c>
    </row>
    <row r="338" spans="1:25" ht="27.75" customHeight="1">
      <c r="A338" s="57"/>
      <c r="B338" s="25" t="s">
        <v>146</v>
      </c>
      <c r="C338" s="59"/>
      <c r="D338" s="59" t="s">
        <v>145</v>
      </c>
      <c r="E338" s="64" t="s">
        <v>145</v>
      </c>
      <c r="F338" s="64" t="s">
        <v>145</v>
      </c>
      <c r="G338" s="59"/>
      <c r="H338" s="64" t="s">
        <v>145</v>
      </c>
      <c r="I338" s="64" t="s">
        <v>145</v>
      </c>
      <c r="J338" s="64" t="s">
        <v>145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2">
        <v>0</v>
      </c>
      <c r="Y338" s="4">
        <f>T338+U338+V338+W338+X338</f>
        <v>0</v>
      </c>
    </row>
    <row r="339" spans="1:25" ht="23.25" customHeight="1">
      <c r="A339" s="57"/>
      <c r="B339" s="25" t="s">
        <v>342</v>
      </c>
      <c r="C339" s="59"/>
      <c r="D339" s="59" t="s">
        <v>145</v>
      </c>
      <c r="E339" s="64" t="s">
        <v>145</v>
      </c>
      <c r="F339" s="64" t="s">
        <v>145</v>
      </c>
      <c r="G339" s="59"/>
      <c r="H339" s="64" t="s">
        <v>145</v>
      </c>
      <c r="I339" s="64" t="s">
        <v>145</v>
      </c>
      <c r="J339" s="64" t="s">
        <v>145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2">
        <v>0</v>
      </c>
      <c r="Y339" s="4">
        <f>T339+U339+V339+W339+X339</f>
        <v>0</v>
      </c>
    </row>
    <row r="340" spans="1:25" ht="145.5" customHeight="1">
      <c r="A340" s="57" t="s">
        <v>380</v>
      </c>
      <c r="B340" s="25" t="s">
        <v>430</v>
      </c>
      <c r="C340" s="59" t="s">
        <v>145</v>
      </c>
      <c r="D340" s="59" t="s">
        <v>145</v>
      </c>
      <c r="E340" s="59" t="s">
        <v>145</v>
      </c>
      <c r="F340" s="64" t="s">
        <v>465</v>
      </c>
      <c r="G340" s="59" t="str">
        <f>$G$337</f>
        <v xml:space="preserve">Министерство труда и социальной защиты населения Забайкальского края,  Министерство здравоохранения Забайкальского края, Министерство образования и науки Забайальского края, Министерство физической культуры и спорта Забайкальского края, Министерство культуры Забайкальского края </v>
      </c>
      <c r="H340" s="64" t="s">
        <v>145</v>
      </c>
      <c r="I340" s="64" t="s">
        <v>145</v>
      </c>
      <c r="J340" s="64" t="s">
        <v>145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f t="shared" ref="T340:Y340" si="107">T341+T342</f>
        <v>0</v>
      </c>
      <c r="U340" s="4">
        <f t="shared" si="107"/>
        <v>0</v>
      </c>
      <c r="V340" s="4">
        <f t="shared" si="107"/>
        <v>0</v>
      </c>
      <c r="W340" s="4">
        <f t="shared" si="107"/>
        <v>0</v>
      </c>
      <c r="X340" s="4">
        <f t="shared" si="107"/>
        <v>0</v>
      </c>
      <c r="Y340" s="4">
        <f t="shared" si="107"/>
        <v>0</v>
      </c>
    </row>
    <row r="341" spans="1:25" ht="28.5" customHeight="1">
      <c r="A341" s="57"/>
      <c r="B341" s="25" t="s">
        <v>146</v>
      </c>
      <c r="C341" s="59"/>
      <c r="D341" s="59" t="s">
        <v>145</v>
      </c>
      <c r="E341" s="64" t="s">
        <v>145</v>
      </c>
      <c r="F341" s="64" t="s">
        <v>145</v>
      </c>
      <c r="G341" s="59"/>
      <c r="H341" s="64" t="s">
        <v>145</v>
      </c>
      <c r="I341" s="64" t="s">
        <v>145</v>
      </c>
      <c r="J341" s="64" t="s">
        <v>145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2">
        <v>0</v>
      </c>
      <c r="Y341" s="4">
        <f>T341+U341+V341+W341+X341</f>
        <v>0</v>
      </c>
    </row>
    <row r="342" spans="1:25" ht="48" customHeight="1">
      <c r="A342" s="57"/>
      <c r="B342" s="25" t="s">
        <v>342</v>
      </c>
      <c r="C342" s="59"/>
      <c r="D342" s="59" t="s">
        <v>145</v>
      </c>
      <c r="E342" s="64" t="s">
        <v>145</v>
      </c>
      <c r="F342" s="64" t="s">
        <v>145</v>
      </c>
      <c r="G342" s="59"/>
      <c r="H342" s="64" t="s">
        <v>145</v>
      </c>
      <c r="I342" s="64" t="s">
        <v>145</v>
      </c>
      <c r="J342" s="64" t="s">
        <v>145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2">
        <v>0</v>
      </c>
      <c r="Y342" s="4">
        <f>T342+U342+V342+W342+X342</f>
        <v>0</v>
      </c>
    </row>
    <row r="343" spans="1:25" ht="90" customHeight="1">
      <c r="A343" s="57" t="s">
        <v>381</v>
      </c>
      <c r="B343" s="25" t="s">
        <v>516</v>
      </c>
      <c r="C343" s="59" t="s">
        <v>145</v>
      </c>
      <c r="D343" s="59" t="s">
        <v>145</v>
      </c>
      <c r="E343" s="59" t="s">
        <v>145</v>
      </c>
      <c r="F343" s="64" t="s">
        <v>465</v>
      </c>
      <c r="G343" s="59" t="s">
        <v>71</v>
      </c>
      <c r="H343" s="64" t="s">
        <v>145</v>
      </c>
      <c r="I343" s="64" t="s">
        <v>145</v>
      </c>
      <c r="J343" s="64" t="s">
        <v>145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f t="shared" ref="T343:Y343" si="108">T344+T345</f>
        <v>0</v>
      </c>
      <c r="U343" s="4">
        <f t="shared" si="108"/>
        <v>0</v>
      </c>
      <c r="V343" s="4">
        <f t="shared" si="108"/>
        <v>0</v>
      </c>
      <c r="W343" s="4">
        <f t="shared" si="108"/>
        <v>0</v>
      </c>
      <c r="X343" s="4">
        <f t="shared" si="108"/>
        <v>0</v>
      </c>
      <c r="Y343" s="4">
        <f t="shared" si="108"/>
        <v>0</v>
      </c>
    </row>
    <row r="344" spans="1:25" ht="33.75" customHeight="1">
      <c r="A344" s="57"/>
      <c r="B344" s="25" t="s">
        <v>146</v>
      </c>
      <c r="C344" s="59"/>
      <c r="D344" s="59" t="s">
        <v>145</v>
      </c>
      <c r="E344" s="64" t="s">
        <v>145</v>
      </c>
      <c r="F344" s="64" t="s">
        <v>145</v>
      </c>
      <c r="G344" s="59"/>
      <c r="H344" s="64" t="s">
        <v>145</v>
      </c>
      <c r="I344" s="64" t="s">
        <v>145</v>
      </c>
      <c r="J344" s="64" t="s">
        <v>145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2">
        <v>0</v>
      </c>
      <c r="Y344" s="4">
        <f>T344+U344+V344+W344+X344</f>
        <v>0</v>
      </c>
    </row>
    <row r="345" spans="1:25" ht="33.75" customHeight="1">
      <c r="A345" s="57"/>
      <c r="B345" s="25" t="s">
        <v>342</v>
      </c>
      <c r="C345" s="59"/>
      <c r="D345" s="59" t="s">
        <v>145</v>
      </c>
      <c r="E345" s="64" t="s">
        <v>145</v>
      </c>
      <c r="F345" s="64" t="s">
        <v>145</v>
      </c>
      <c r="G345" s="59"/>
      <c r="H345" s="64" t="s">
        <v>145</v>
      </c>
      <c r="I345" s="64" t="s">
        <v>145</v>
      </c>
      <c r="J345" s="64" t="s">
        <v>145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2">
        <v>0</v>
      </c>
      <c r="Y345" s="4">
        <f>T345+U345+V345+W345+X345</f>
        <v>0</v>
      </c>
    </row>
    <row r="346" spans="1:25" ht="117" customHeight="1">
      <c r="A346" s="57" t="s">
        <v>382</v>
      </c>
      <c r="B346" s="25" t="s">
        <v>345</v>
      </c>
      <c r="C346" s="59" t="s">
        <v>145</v>
      </c>
      <c r="D346" s="59" t="s">
        <v>145</v>
      </c>
      <c r="E346" s="59" t="s">
        <v>145</v>
      </c>
      <c r="F346" s="64" t="s">
        <v>465</v>
      </c>
      <c r="G346" s="59" t="s">
        <v>438</v>
      </c>
      <c r="H346" s="64" t="s">
        <v>145</v>
      </c>
      <c r="I346" s="64" t="s">
        <v>145</v>
      </c>
      <c r="J346" s="64" t="s">
        <v>145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f t="shared" ref="T346:Y346" si="109">-T347+T348</f>
        <v>0</v>
      </c>
      <c r="U346" s="4">
        <f t="shared" si="109"/>
        <v>0</v>
      </c>
      <c r="V346" s="4">
        <f t="shared" si="109"/>
        <v>0</v>
      </c>
      <c r="W346" s="4">
        <f t="shared" si="109"/>
        <v>0</v>
      </c>
      <c r="X346" s="4">
        <f t="shared" si="109"/>
        <v>0</v>
      </c>
      <c r="Y346" s="4">
        <f t="shared" si="109"/>
        <v>0</v>
      </c>
    </row>
    <row r="347" spans="1:25" ht="30.75" customHeight="1">
      <c r="A347" s="57"/>
      <c r="B347" s="25" t="s">
        <v>146</v>
      </c>
      <c r="C347" s="59"/>
      <c r="D347" s="59" t="s">
        <v>145</v>
      </c>
      <c r="E347" s="64" t="s">
        <v>145</v>
      </c>
      <c r="F347" s="64" t="s">
        <v>145</v>
      </c>
      <c r="G347" s="59"/>
      <c r="H347" s="64" t="s">
        <v>145</v>
      </c>
      <c r="I347" s="64" t="s">
        <v>145</v>
      </c>
      <c r="J347" s="64" t="s">
        <v>145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2">
        <v>0</v>
      </c>
      <c r="Y347" s="4">
        <f>T347+U347+V347+W347+X347</f>
        <v>0</v>
      </c>
    </row>
    <row r="348" spans="1:25" ht="33" customHeight="1">
      <c r="A348" s="57"/>
      <c r="B348" s="25" t="s">
        <v>342</v>
      </c>
      <c r="C348" s="59"/>
      <c r="D348" s="59" t="s">
        <v>145</v>
      </c>
      <c r="E348" s="64" t="s">
        <v>145</v>
      </c>
      <c r="F348" s="64" t="s">
        <v>145</v>
      </c>
      <c r="G348" s="59"/>
      <c r="H348" s="64" t="s">
        <v>145</v>
      </c>
      <c r="I348" s="64" t="s">
        <v>145</v>
      </c>
      <c r="J348" s="64" t="s">
        <v>145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2">
        <v>0</v>
      </c>
      <c r="Y348" s="4">
        <f>T348+U348+V348+W348+X348</f>
        <v>0</v>
      </c>
    </row>
    <row r="349" spans="1:25" ht="90" customHeight="1">
      <c r="A349" s="57" t="s">
        <v>383</v>
      </c>
      <c r="B349" s="25" t="s">
        <v>346</v>
      </c>
      <c r="C349" s="59" t="s">
        <v>145</v>
      </c>
      <c r="D349" s="59" t="s">
        <v>145</v>
      </c>
      <c r="E349" s="59" t="s">
        <v>145</v>
      </c>
      <c r="F349" s="64" t="s">
        <v>465</v>
      </c>
      <c r="G349" s="59" t="s">
        <v>425</v>
      </c>
      <c r="H349" s="64" t="s">
        <v>145</v>
      </c>
      <c r="I349" s="64" t="s">
        <v>145</v>
      </c>
      <c r="J349" s="64" t="s">
        <v>145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f t="shared" ref="T349:Y349" si="110">T350+T351</f>
        <v>0</v>
      </c>
      <c r="U349" s="4">
        <f t="shared" si="110"/>
        <v>0</v>
      </c>
      <c r="V349" s="4">
        <f t="shared" si="110"/>
        <v>0</v>
      </c>
      <c r="W349" s="4">
        <f t="shared" si="110"/>
        <v>0</v>
      </c>
      <c r="X349" s="4">
        <f t="shared" si="110"/>
        <v>0</v>
      </c>
      <c r="Y349" s="4">
        <f t="shared" si="110"/>
        <v>0</v>
      </c>
    </row>
    <row r="350" spans="1:25" ht="25.5" customHeight="1">
      <c r="A350" s="57"/>
      <c r="B350" s="25" t="s">
        <v>146</v>
      </c>
      <c r="C350" s="59"/>
      <c r="D350" s="59" t="s">
        <v>145</v>
      </c>
      <c r="E350" s="64" t="s">
        <v>145</v>
      </c>
      <c r="F350" s="64" t="s">
        <v>145</v>
      </c>
      <c r="G350" s="59"/>
      <c r="H350" s="64" t="s">
        <v>145</v>
      </c>
      <c r="I350" s="64" t="s">
        <v>145</v>
      </c>
      <c r="J350" s="64" t="s">
        <v>145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2">
        <v>0</v>
      </c>
      <c r="Y350" s="4">
        <f>T350+U350+V350+W350+X350</f>
        <v>0</v>
      </c>
    </row>
    <row r="351" spans="1:25" ht="27.75" customHeight="1">
      <c r="A351" s="57"/>
      <c r="B351" s="25" t="s">
        <v>342</v>
      </c>
      <c r="C351" s="59"/>
      <c r="D351" s="59" t="s">
        <v>145</v>
      </c>
      <c r="E351" s="64" t="s">
        <v>145</v>
      </c>
      <c r="F351" s="64" t="s">
        <v>145</v>
      </c>
      <c r="G351" s="59"/>
      <c r="H351" s="64" t="s">
        <v>145</v>
      </c>
      <c r="I351" s="64" t="s">
        <v>145</v>
      </c>
      <c r="J351" s="64" t="s">
        <v>145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2">
        <v>0</v>
      </c>
      <c r="Y351" s="4">
        <f>T351+U351+V351+W351+X351</f>
        <v>0</v>
      </c>
    </row>
    <row r="352" spans="1:25" ht="189.75" customHeight="1">
      <c r="A352" s="57" t="s">
        <v>384</v>
      </c>
      <c r="B352" s="25" t="s">
        <v>347</v>
      </c>
      <c r="C352" s="59" t="s">
        <v>145</v>
      </c>
      <c r="D352" s="59" t="s">
        <v>145</v>
      </c>
      <c r="E352" s="59" t="s">
        <v>145</v>
      </c>
      <c r="F352" s="64" t="s">
        <v>465</v>
      </c>
      <c r="G352" s="59" t="s">
        <v>439</v>
      </c>
      <c r="H352" s="64" t="s">
        <v>145</v>
      </c>
      <c r="I352" s="64" t="s">
        <v>145</v>
      </c>
      <c r="J352" s="64" t="s">
        <v>145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f t="shared" ref="T352:Y352" si="111">T353+T354</f>
        <v>0</v>
      </c>
      <c r="U352" s="4">
        <f t="shared" si="111"/>
        <v>0</v>
      </c>
      <c r="V352" s="4">
        <f t="shared" si="111"/>
        <v>0</v>
      </c>
      <c r="W352" s="4">
        <f t="shared" si="111"/>
        <v>0</v>
      </c>
      <c r="X352" s="4">
        <f t="shared" si="111"/>
        <v>0</v>
      </c>
      <c r="Y352" s="4">
        <f t="shared" si="111"/>
        <v>0</v>
      </c>
    </row>
    <row r="353" spans="1:25" ht="30" customHeight="1">
      <c r="A353" s="57"/>
      <c r="B353" s="25" t="s">
        <v>146</v>
      </c>
      <c r="C353" s="59"/>
      <c r="D353" s="59" t="s">
        <v>145</v>
      </c>
      <c r="E353" s="64" t="s">
        <v>145</v>
      </c>
      <c r="F353" s="64" t="s">
        <v>145</v>
      </c>
      <c r="G353" s="59"/>
      <c r="H353" s="64" t="s">
        <v>145</v>
      </c>
      <c r="I353" s="64" t="s">
        <v>145</v>
      </c>
      <c r="J353" s="64" t="s">
        <v>145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2">
        <v>0</v>
      </c>
      <c r="Y353" s="4">
        <f>T353+U353+V353+W353+X353</f>
        <v>0</v>
      </c>
    </row>
    <row r="354" spans="1:25" ht="30" customHeight="1">
      <c r="A354" s="57"/>
      <c r="B354" s="25" t="s">
        <v>342</v>
      </c>
      <c r="C354" s="59"/>
      <c r="D354" s="59" t="s">
        <v>145</v>
      </c>
      <c r="E354" s="64" t="s">
        <v>145</v>
      </c>
      <c r="F354" s="64" t="s">
        <v>145</v>
      </c>
      <c r="G354" s="59"/>
      <c r="H354" s="64" t="s">
        <v>145</v>
      </c>
      <c r="I354" s="64" t="s">
        <v>145</v>
      </c>
      <c r="J354" s="64" t="s">
        <v>145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2">
        <v>0</v>
      </c>
      <c r="Y354" s="4">
        <f>T354+U354+V354+W354+X354</f>
        <v>0</v>
      </c>
    </row>
    <row r="355" spans="1:25" ht="63" customHeight="1">
      <c r="A355" s="57" t="s">
        <v>385</v>
      </c>
      <c r="B355" s="25" t="s">
        <v>348</v>
      </c>
      <c r="C355" s="59" t="s">
        <v>145</v>
      </c>
      <c r="D355" s="59" t="s">
        <v>145</v>
      </c>
      <c r="E355" s="59" t="s">
        <v>145</v>
      </c>
      <c r="F355" s="64" t="s">
        <v>465</v>
      </c>
      <c r="G355" s="59" t="s">
        <v>71</v>
      </c>
      <c r="H355" s="64" t="s">
        <v>145</v>
      </c>
      <c r="I355" s="64" t="s">
        <v>145</v>
      </c>
      <c r="J355" s="64" t="s">
        <v>145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f t="shared" ref="T355:Y355" si="112">T356+T357</f>
        <v>0</v>
      </c>
      <c r="U355" s="4">
        <f t="shared" si="112"/>
        <v>0</v>
      </c>
      <c r="V355" s="4">
        <f t="shared" si="112"/>
        <v>0</v>
      </c>
      <c r="W355" s="4">
        <f t="shared" si="112"/>
        <v>0</v>
      </c>
      <c r="X355" s="4">
        <f t="shared" si="112"/>
        <v>0</v>
      </c>
      <c r="Y355" s="4">
        <f t="shared" si="112"/>
        <v>0</v>
      </c>
    </row>
    <row r="356" spans="1:25" ht="42" customHeight="1">
      <c r="A356" s="57"/>
      <c r="B356" s="25" t="s">
        <v>146</v>
      </c>
      <c r="C356" s="59"/>
      <c r="D356" s="59" t="s">
        <v>145</v>
      </c>
      <c r="E356" s="64" t="s">
        <v>145</v>
      </c>
      <c r="F356" s="64" t="s">
        <v>145</v>
      </c>
      <c r="G356" s="59"/>
      <c r="H356" s="64" t="s">
        <v>145</v>
      </c>
      <c r="I356" s="64" t="s">
        <v>145</v>
      </c>
      <c r="J356" s="64" t="s">
        <v>145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2">
        <v>0</v>
      </c>
      <c r="Y356" s="4">
        <f>T356+U356+V356+W356+X356</f>
        <v>0</v>
      </c>
    </row>
    <row r="357" spans="1:25" ht="42" customHeight="1">
      <c r="A357" s="57"/>
      <c r="B357" s="25" t="s">
        <v>342</v>
      </c>
      <c r="C357" s="59"/>
      <c r="D357" s="59" t="s">
        <v>145</v>
      </c>
      <c r="E357" s="64" t="s">
        <v>145</v>
      </c>
      <c r="F357" s="64" t="s">
        <v>145</v>
      </c>
      <c r="G357" s="59"/>
      <c r="H357" s="64" t="s">
        <v>145</v>
      </c>
      <c r="I357" s="64" t="s">
        <v>145</v>
      </c>
      <c r="J357" s="64" t="s">
        <v>145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2">
        <v>0</v>
      </c>
      <c r="Y357" s="4">
        <f>T357+U357+V357+W357+X357</f>
        <v>0</v>
      </c>
    </row>
    <row r="358" spans="1:25" ht="57" customHeight="1">
      <c r="A358" s="57" t="s">
        <v>386</v>
      </c>
      <c r="B358" s="25" t="s">
        <v>349</v>
      </c>
      <c r="C358" s="59" t="s">
        <v>145</v>
      </c>
      <c r="D358" s="59" t="s">
        <v>145</v>
      </c>
      <c r="E358" s="59" t="s">
        <v>145</v>
      </c>
      <c r="F358" s="64" t="s">
        <v>465</v>
      </c>
      <c r="G358" s="59" t="s">
        <v>71</v>
      </c>
      <c r="H358" s="64" t="s">
        <v>145</v>
      </c>
      <c r="I358" s="64" t="s">
        <v>145</v>
      </c>
      <c r="J358" s="64" t="s">
        <v>145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f t="shared" ref="T358:Y358" si="113">T359+T360</f>
        <v>0</v>
      </c>
      <c r="U358" s="4">
        <f t="shared" si="113"/>
        <v>0</v>
      </c>
      <c r="V358" s="4">
        <f t="shared" si="113"/>
        <v>0</v>
      </c>
      <c r="W358" s="4">
        <f t="shared" si="113"/>
        <v>0</v>
      </c>
      <c r="X358" s="4">
        <f t="shared" si="113"/>
        <v>0</v>
      </c>
      <c r="Y358" s="4">
        <f t="shared" si="113"/>
        <v>0</v>
      </c>
    </row>
    <row r="359" spans="1:25" ht="28.5" customHeight="1">
      <c r="A359" s="39"/>
      <c r="B359" s="25" t="s">
        <v>146</v>
      </c>
      <c r="C359" s="59"/>
      <c r="D359" s="59" t="s">
        <v>145</v>
      </c>
      <c r="E359" s="64" t="s">
        <v>145</v>
      </c>
      <c r="F359" s="64" t="s">
        <v>145</v>
      </c>
      <c r="G359" s="59"/>
      <c r="H359" s="64" t="s">
        <v>145</v>
      </c>
      <c r="I359" s="64" t="s">
        <v>145</v>
      </c>
      <c r="J359" s="64" t="s">
        <v>145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2">
        <v>0</v>
      </c>
      <c r="Y359" s="4">
        <f>T359+U359+V359+W359+X359</f>
        <v>0</v>
      </c>
    </row>
    <row r="360" spans="1:25" ht="26.25" customHeight="1">
      <c r="A360" s="57"/>
      <c r="B360" s="25" t="s">
        <v>342</v>
      </c>
      <c r="C360" s="59"/>
      <c r="D360" s="59" t="s">
        <v>145</v>
      </c>
      <c r="E360" s="64" t="s">
        <v>145</v>
      </c>
      <c r="F360" s="64" t="s">
        <v>145</v>
      </c>
      <c r="G360" s="59"/>
      <c r="H360" s="64" t="s">
        <v>145</v>
      </c>
      <c r="I360" s="64" t="s">
        <v>145</v>
      </c>
      <c r="J360" s="64" t="s">
        <v>145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2">
        <v>0</v>
      </c>
      <c r="Y360" s="4">
        <f>T360+U360+V360+W360+X360</f>
        <v>0</v>
      </c>
    </row>
    <row r="361" spans="1:25" ht="105" customHeight="1">
      <c r="A361" s="57"/>
      <c r="B361" s="26" t="s">
        <v>462</v>
      </c>
      <c r="C361" s="64" t="s">
        <v>145</v>
      </c>
      <c r="D361" s="64" t="s">
        <v>145</v>
      </c>
      <c r="E361" s="64" t="s">
        <v>145</v>
      </c>
      <c r="F361" s="64" t="s">
        <v>145</v>
      </c>
      <c r="G361" s="64" t="s">
        <v>145</v>
      </c>
      <c r="H361" s="64" t="s">
        <v>145</v>
      </c>
      <c r="I361" s="64" t="s">
        <v>145</v>
      </c>
      <c r="J361" s="64" t="s">
        <v>145</v>
      </c>
      <c r="K361" s="64" t="s">
        <v>145</v>
      </c>
      <c r="L361" s="64" t="s">
        <v>145</v>
      </c>
      <c r="M361" s="64" t="s">
        <v>145</v>
      </c>
      <c r="N361" s="7" t="s">
        <v>145</v>
      </c>
      <c r="O361" s="7" t="s">
        <v>145</v>
      </c>
      <c r="P361" s="7" t="s">
        <v>145</v>
      </c>
      <c r="Q361" s="5" t="s">
        <v>145</v>
      </c>
      <c r="R361" s="7" t="s">
        <v>145</v>
      </c>
      <c r="S361" s="7" t="s">
        <v>145</v>
      </c>
      <c r="T361" s="5" t="s">
        <v>145</v>
      </c>
      <c r="U361" s="5" t="s">
        <v>145</v>
      </c>
      <c r="V361" s="2" t="s">
        <v>145</v>
      </c>
      <c r="W361" s="2" t="s">
        <v>145</v>
      </c>
      <c r="X361" s="5" t="s">
        <v>145</v>
      </c>
      <c r="Y361" s="4" t="s">
        <v>145</v>
      </c>
    </row>
    <row r="362" spans="1:25" ht="45.75" customHeight="1">
      <c r="A362" s="57" t="s">
        <v>387</v>
      </c>
      <c r="B362" s="33" t="s">
        <v>350</v>
      </c>
      <c r="C362" s="35" t="s">
        <v>351</v>
      </c>
      <c r="D362" s="35" t="s">
        <v>145</v>
      </c>
      <c r="E362" s="35" t="s">
        <v>352</v>
      </c>
      <c r="F362" s="12" t="s">
        <v>145</v>
      </c>
      <c r="G362" s="35" t="s">
        <v>353</v>
      </c>
      <c r="H362" s="12" t="s">
        <v>145</v>
      </c>
      <c r="I362" s="12" t="s">
        <v>145</v>
      </c>
      <c r="J362" s="12" t="s">
        <v>145</v>
      </c>
      <c r="K362" s="12" t="s">
        <v>145</v>
      </c>
      <c r="L362" s="12" t="s">
        <v>145</v>
      </c>
      <c r="M362" s="12" t="s">
        <v>145</v>
      </c>
      <c r="N362" s="12" t="s">
        <v>145</v>
      </c>
      <c r="O362" s="12" t="s">
        <v>145</v>
      </c>
      <c r="P362" s="12" t="s">
        <v>145</v>
      </c>
      <c r="Q362" s="12" t="s">
        <v>145</v>
      </c>
      <c r="R362" s="12" t="s">
        <v>145</v>
      </c>
      <c r="S362" s="12" t="s">
        <v>145</v>
      </c>
      <c r="T362" s="12">
        <v>10</v>
      </c>
      <c r="U362" s="12">
        <v>10</v>
      </c>
      <c r="V362" s="8">
        <v>10</v>
      </c>
      <c r="W362" s="8">
        <v>12</v>
      </c>
      <c r="X362" s="14">
        <v>14</v>
      </c>
      <c r="Y362" s="64" t="s">
        <v>145</v>
      </c>
    </row>
    <row r="363" spans="1:25" ht="100.5" customHeight="1">
      <c r="A363" s="57" t="s">
        <v>388</v>
      </c>
      <c r="B363" s="32" t="s">
        <v>502</v>
      </c>
      <c r="C363" s="59" t="s">
        <v>157</v>
      </c>
      <c r="D363" s="59" t="s">
        <v>145</v>
      </c>
      <c r="E363" s="64" t="s">
        <v>145</v>
      </c>
      <c r="F363" s="64" t="s">
        <v>145</v>
      </c>
      <c r="G363" s="64" t="s">
        <v>145</v>
      </c>
      <c r="H363" s="64" t="s">
        <v>145</v>
      </c>
      <c r="I363" s="64" t="s">
        <v>145</v>
      </c>
      <c r="J363" s="64" t="s">
        <v>145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f t="shared" ref="T363:Y363" si="114">T364+T365</f>
        <v>0</v>
      </c>
      <c r="U363" s="4">
        <f t="shared" si="114"/>
        <v>0</v>
      </c>
      <c r="V363" s="4">
        <f t="shared" si="114"/>
        <v>0</v>
      </c>
      <c r="W363" s="4">
        <f t="shared" si="114"/>
        <v>0</v>
      </c>
      <c r="X363" s="4">
        <f t="shared" si="114"/>
        <v>0</v>
      </c>
      <c r="Y363" s="4">
        <f t="shared" si="114"/>
        <v>0</v>
      </c>
    </row>
    <row r="364" spans="1:25" ht="30.75" customHeight="1">
      <c r="A364" s="57"/>
      <c r="B364" s="63" t="s">
        <v>146</v>
      </c>
      <c r="C364" s="59" t="s">
        <v>157</v>
      </c>
      <c r="D364" s="59" t="s">
        <v>145</v>
      </c>
      <c r="E364" s="64" t="s">
        <v>145</v>
      </c>
      <c r="F364" s="64" t="s">
        <v>145</v>
      </c>
      <c r="G364" s="64" t="s">
        <v>145</v>
      </c>
      <c r="H364" s="64" t="s">
        <v>145</v>
      </c>
      <c r="I364" s="64" t="s">
        <v>145</v>
      </c>
      <c r="J364" s="64" t="s">
        <v>145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f t="shared" ref="T364:Y365" si="115">T368+T371+T377+T380+T383+T386+T374</f>
        <v>0</v>
      </c>
      <c r="U364" s="4">
        <f t="shared" si="115"/>
        <v>0</v>
      </c>
      <c r="V364" s="4">
        <f t="shared" si="115"/>
        <v>0</v>
      </c>
      <c r="W364" s="4">
        <f t="shared" si="115"/>
        <v>0</v>
      </c>
      <c r="X364" s="4">
        <f t="shared" si="115"/>
        <v>0</v>
      </c>
      <c r="Y364" s="4">
        <f t="shared" si="115"/>
        <v>0</v>
      </c>
    </row>
    <row r="365" spans="1:25" ht="48.75" customHeight="1">
      <c r="A365" s="57"/>
      <c r="B365" s="25" t="s">
        <v>354</v>
      </c>
      <c r="C365" s="59" t="s">
        <v>157</v>
      </c>
      <c r="D365" s="59" t="s">
        <v>145</v>
      </c>
      <c r="E365" s="64" t="s">
        <v>145</v>
      </c>
      <c r="F365" s="64" t="s">
        <v>145</v>
      </c>
      <c r="G365" s="64" t="s">
        <v>145</v>
      </c>
      <c r="H365" s="64" t="s">
        <v>145</v>
      </c>
      <c r="I365" s="64" t="s">
        <v>145</v>
      </c>
      <c r="J365" s="64" t="s">
        <v>145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f t="shared" si="115"/>
        <v>0</v>
      </c>
      <c r="U365" s="4">
        <f t="shared" si="115"/>
        <v>0</v>
      </c>
      <c r="V365" s="4">
        <f t="shared" si="115"/>
        <v>0</v>
      </c>
      <c r="W365" s="4">
        <f t="shared" si="115"/>
        <v>0</v>
      </c>
      <c r="X365" s="4">
        <f t="shared" si="115"/>
        <v>0</v>
      </c>
      <c r="Y365" s="4">
        <f t="shared" si="115"/>
        <v>0</v>
      </c>
    </row>
    <row r="366" spans="1:25" ht="127.5" customHeight="1">
      <c r="A366" s="57" t="s">
        <v>389</v>
      </c>
      <c r="B366" s="33" t="s">
        <v>355</v>
      </c>
      <c r="C366" s="35" t="s">
        <v>150</v>
      </c>
      <c r="D366" s="35" t="s">
        <v>145</v>
      </c>
      <c r="E366" s="35" t="s">
        <v>470</v>
      </c>
      <c r="F366" s="12" t="s">
        <v>145</v>
      </c>
      <c r="G366" s="35" t="s">
        <v>71</v>
      </c>
      <c r="H366" s="12" t="s">
        <v>145</v>
      </c>
      <c r="I366" s="12" t="s">
        <v>145</v>
      </c>
      <c r="J366" s="12" t="s">
        <v>145</v>
      </c>
      <c r="K366" s="12" t="s">
        <v>145</v>
      </c>
      <c r="L366" s="12" t="s">
        <v>145</v>
      </c>
      <c r="M366" s="12" t="s">
        <v>145</v>
      </c>
      <c r="N366" s="12" t="s">
        <v>145</v>
      </c>
      <c r="O366" s="12" t="s">
        <v>145</v>
      </c>
      <c r="P366" s="12" t="s">
        <v>145</v>
      </c>
      <c r="Q366" s="12" t="s">
        <v>145</v>
      </c>
      <c r="R366" s="12" t="s">
        <v>145</v>
      </c>
      <c r="S366" s="12" t="s">
        <v>145</v>
      </c>
      <c r="T366" s="5">
        <v>42.3</v>
      </c>
      <c r="U366" s="5">
        <v>44.7</v>
      </c>
      <c r="V366" s="5">
        <v>47</v>
      </c>
      <c r="W366" s="5">
        <v>49.3</v>
      </c>
      <c r="X366" s="7">
        <v>49.3</v>
      </c>
      <c r="Y366" s="64" t="s">
        <v>145</v>
      </c>
    </row>
    <row r="367" spans="1:25" ht="72" customHeight="1">
      <c r="A367" s="57" t="s">
        <v>390</v>
      </c>
      <c r="B367" s="25" t="s">
        <v>375</v>
      </c>
      <c r="C367" s="64" t="s">
        <v>145</v>
      </c>
      <c r="D367" s="59" t="s">
        <v>145</v>
      </c>
      <c r="E367" s="64" t="s">
        <v>145</v>
      </c>
      <c r="F367" s="64" t="s">
        <v>465</v>
      </c>
      <c r="G367" s="59" t="s">
        <v>425</v>
      </c>
      <c r="H367" s="64" t="s">
        <v>145</v>
      </c>
      <c r="I367" s="64" t="s">
        <v>145</v>
      </c>
      <c r="J367" s="64" t="s">
        <v>145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f t="shared" ref="T367:Y367" si="116">T368+T369</f>
        <v>0</v>
      </c>
      <c r="U367" s="4">
        <f t="shared" si="116"/>
        <v>0</v>
      </c>
      <c r="V367" s="4">
        <f t="shared" si="116"/>
        <v>0</v>
      </c>
      <c r="W367" s="4">
        <f t="shared" si="116"/>
        <v>0</v>
      </c>
      <c r="X367" s="4">
        <f t="shared" si="116"/>
        <v>0</v>
      </c>
      <c r="Y367" s="4">
        <f t="shared" si="116"/>
        <v>0</v>
      </c>
    </row>
    <row r="368" spans="1:25" ht="42" customHeight="1">
      <c r="A368" s="57"/>
      <c r="B368" s="63" t="s">
        <v>146</v>
      </c>
      <c r="C368" s="59" t="s">
        <v>157</v>
      </c>
      <c r="D368" s="59" t="s">
        <v>145</v>
      </c>
      <c r="E368" s="64" t="s">
        <v>145</v>
      </c>
      <c r="F368" s="64" t="s">
        <v>145</v>
      </c>
      <c r="G368" s="59"/>
      <c r="H368" s="64" t="s">
        <v>145</v>
      </c>
      <c r="I368" s="64" t="s">
        <v>145</v>
      </c>
      <c r="J368" s="64" t="s">
        <v>145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2">
        <v>0</v>
      </c>
      <c r="Y368" s="4">
        <f>T368+U368+V368+W368+X368</f>
        <v>0</v>
      </c>
    </row>
    <row r="369" spans="1:25" ht="42" customHeight="1">
      <c r="A369" s="57"/>
      <c r="B369" s="25" t="s">
        <v>354</v>
      </c>
      <c r="C369" s="59" t="s">
        <v>157</v>
      </c>
      <c r="D369" s="59" t="s">
        <v>145</v>
      </c>
      <c r="E369" s="64" t="s">
        <v>145</v>
      </c>
      <c r="F369" s="64" t="s">
        <v>145</v>
      </c>
      <c r="G369" s="59"/>
      <c r="H369" s="64" t="s">
        <v>145</v>
      </c>
      <c r="I369" s="64" t="s">
        <v>145</v>
      </c>
      <c r="J369" s="64" t="s">
        <v>145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2">
        <v>0</v>
      </c>
      <c r="Y369" s="4">
        <f>T369+U369+V369+W369+X369</f>
        <v>0</v>
      </c>
    </row>
    <row r="370" spans="1:25" ht="116.25" customHeight="1">
      <c r="A370" s="57" t="s">
        <v>391</v>
      </c>
      <c r="B370" s="25" t="s">
        <v>356</v>
      </c>
      <c r="C370" s="64" t="s">
        <v>145</v>
      </c>
      <c r="D370" s="59" t="s">
        <v>145</v>
      </c>
      <c r="E370" s="64" t="s">
        <v>145</v>
      </c>
      <c r="F370" s="64" t="s">
        <v>465</v>
      </c>
      <c r="G370" s="59" t="s">
        <v>164</v>
      </c>
      <c r="H370" s="64" t="s">
        <v>145</v>
      </c>
      <c r="I370" s="64" t="s">
        <v>145</v>
      </c>
      <c r="J370" s="64" t="s">
        <v>145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f t="shared" ref="T370:Y370" si="117">T371+T372</f>
        <v>0</v>
      </c>
      <c r="U370" s="4">
        <f t="shared" si="117"/>
        <v>0</v>
      </c>
      <c r="V370" s="4">
        <f t="shared" si="117"/>
        <v>0</v>
      </c>
      <c r="W370" s="4">
        <f t="shared" si="117"/>
        <v>0</v>
      </c>
      <c r="X370" s="4">
        <f t="shared" si="117"/>
        <v>0</v>
      </c>
      <c r="Y370" s="4">
        <f t="shared" si="117"/>
        <v>0</v>
      </c>
    </row>
    <row r="371" spans="1:25" ht="30.75" customHeight="1">
      <c r="A371" s="57"/>
      <c r="B371" s="63" t="s">
        <v>146</v>
      </c>
      <c r="C371" s="59" t="s">
        <v>157</v>
      </c>
      <c r="D371" s="59" t="s">
        <v>145</v>
      </c>
      <c r="E371" s="64" t="s">
        <v>145</v>
      </c>
      <c r="F371" s="64" t="s">
        <v>145</v>
      </c>
      <c r="G371" s="59"/>
      <c r="H371" s="64" t="s">
        <v>145</v>
      </c>
      <c r="I371" s="64" t="s">
        <v>145</v>
      </c>
      <c r="J371" s="64" t="s">
        <v>145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2">
        <v>0</v>
      </c>
      <c r="Y371" s="4">
        <f>T371+U371+V371+W371+X371</f>
        <v>0</v>
      </c>
    </row>
    <row r="372" spans="1:25" ht="39" customHeight="1">
      <c r="A372" s="57"/>
      <c r="B372" s="25" t="s">
        <v>354</v>
      </c>
      <c r="C372" s="59" t="s">
        <v>157</v>
      </c>
      <c r="D372" s="59" t="s">
        <v>145</v>
      </c>
      <c r="E372" s="64" t="s">
        <v>145</v>
      </c>
      <c r="F372" s="64" t="s">
        <v>145</v>
      </c>
      <c r="G372" s="59"/>
      <c r="H372" s="64" t="s">
        <v>145</v>
      </c>
      <c r="I372" s="64" t="s">
        <v>145</v>
      </c>
      <c r="J372" s="64" t="s">
        <v>145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2">
        <v>0</v>
      </c>
      <c r="Y372" s="4">
        <f>T372+U372+V372+W372+X372</f>
        <v>0</v>
      </c>
    </row>
    <row r="373" spans="1:25" ht="69" customHeight="1">
      <c r="A373" s="57" t="s">
        <v>392</v>
      </c>
      <c r="B373" s="25" t="s">
        <v>357</v>
      </c>
      <c r="C373" s="64" t="s">
        <v>145</v>
      </c>
      <c r="D373" s="59" t="s">
        <v>145</v>
      </c>
      <c r="E373" s="64" t="s">
        <v>145</v>
      </c>
      <c r="F373" s="64" t="s">
        <v>465</v>
      </c>
      <c r="G373" s="59" t="s">
        <v>425</v>
      </c>
      <c r="H373" s="40" t="s">
        <v>145</v>
      </c>
      <c r="I373" s="40" t="s">
        <v>145</v>
      </c>
      <c r="J373" s="40" t="s">
        <v>145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f t="shared" ref="T373:Y373" si="118">T374+T375</f>
        <v>0</v>
      </c>
      <c r="U373" s="4">
        <f t="shared" si="118"/>
        <v>0</v>
      </c>
      <c r="V373" s="4">
        <f t="shared" si="118"/>
        <v>0</v>
      </c>
      <c r="W373" s="4">
        <f t="shared" si="118"/>
        <v>0</v>
      </c>
      <c r="X373" s="4">
        <f t="shared" si="118"/>
        <v>0</v>
      </c>
      <c r="Y373" s="4">
        <f t="shared" si="118"/>
        <v>0</v>
      </c>
    </row>
    <row r="374" spans="1:25" ht="30" customHeight="1">
      <c r="A374" s="57"/>
      <c r="B374" s="63" t="s">
        <v>146</v>
      </c>
      <c r="C374" s="59" t="s">
        <v>157</v>
      </c>
      <c r="D374" s="59" t="s">
        <v>145</v>
      </c>
      <c r="E374" s="64" t="s">
        <v>145</v>
      </c>
      <c r="F374" s="64" t="s">
        <v>145</v>
      </c>
      <c r="G374" s="59"/>
      <c r="H374" s="64" t="s">
        <v>145</v>
      </c>
      <c r="I374" s="64" t="s">
        <v>145</v>
      </c>
      <c r="J374" s="64" t="s">
        <v>145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2">
        <v>0</v>
      </c>
      <c r="Y374" s="4">
        <f>T374+U374+V374+W374+X374</f>
        <v>0</v>
      </c>
    </row>
    <row r="375" spans="1:25" ht="38.25" customHeight="1">
      <c r="A375" s="57"/>
      <c r="B375" s="25" t="s">
        <v>354</v>
      </c>
      <c r="C375" s="59" t="s">
        <v>157</v>
      </c>
      <c r="D375" s="59" t="s">
        <v>145</v>
      </c>
      <c r="E375" s="64" t="s">
        <v>145</v>
      </c>
      <c r="F375" s="64" t="s">
        <v>145</v>
      </c>
      <c r="G375" s="59"/>
      <c r="H375" s="64" t="s">
        <v>145</v>
      </c>
      <c r="I375" s="64" t="s">
        <v>145</v>
      </c>
      <c r="J375" s="64" t="s">
        <v>145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2">
        <v>0</v>
      </c>
      <c r="Y375" s="4">
        <f>T375+U375+V375+W375+X375</f>
        <v>0</v>
      </c>
    </row>
    <row r="376" spans="1:25" ht="86.25" customHeight="1">
      <c r="A376" s="57" t="s">
        <v>393</v>
      </c>
      <c r="B376" s="25" t="s">
        <v>358</v>
      </c>
      <c r="C376" s="64" t="s">
        <v>145</v>
      </c>
      <c r="D376" s="59" t="s">
        <v>145</v>
      </c>
      <c r="E376" s="64" t="s">
        <v>145</v>
      </c>
      <c r="F376" s="64" t="s">
        <v>465</v>
      </c>
      <c r="G376" s="59" t="s">
        <v>71</v>
      </c>
      <c r="H376" s="64" t="s">
        <v>145</v>
      </c>
      <c r="I376" s="64" t="s">
        <v>145</v>
      </c>
      <c r="J376" s="64" t="s">
        <v>145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f t="shared" ref="T376:Y376" si="119">T377+T378</f>
        <v>0</v>
      </c>
      <c r="U376" s="4">
        <f t="shared" si="119"/>
        <v>0</v>
      </c>
      <c r="V376" s="4">
        <f t="shared" si="119"/>
        <v>0</v>
      </c>
      <c r="W376" s="4">
        <f t="shared" si="119"/>
        <v>0</v>
      </c>
      <c r="X376" s="4">
        <f t="shared" si="119"/>
        <v>0</v>
      </c>
      <c r="Y376" s="4">
        <f t="shared" si="119"/>
        <v>0</v>
      </c>
    </row>
    <row r="377" spans="1:25" ht="29.25" customHeight="1">
      <c r="A377" s="57"/>
      <c r="B377" s="63" t="s">
        <v>146</v>
      </c>
      <c r="C377" s="59" t="s">
        <v>157</v>
      </c>
      <c r="D377" s="59" t="s">
        <v>145</v>
      </c>
      <c r="E377" s="64" t="s">
        <v>145</v>
      </c>
      <c r="F377" s="64" t="s">
        <v>145</v>
      </c>
      <c r="G377" s="59"/>
      <c r="H377" s="64" t="s">
        <v>145</v>
      </c>
      <c r="I377" s="64" t="s">
        <v>145</v>
      </c>
      <c r="J377" s="64" t="s">
        <v>145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2">
        <v>0</v>
      </c>
      <c r="Y377" s="4">
        <f>T377+U377+V377+W377+X377</f>
        <v>0</v>
      </c>
    </row>
    <row r="378" spans="1:25" ht="39.75" customHeight="1">
      <c r="A378" s="57"/>
      <c r="B378" s="25" t="s">
        <v>354</v>
      </c>
      <c r="C378" s="59" t="s">
        <v>157</v>
      </c>
      <c r="D378" s="59" t="s">
        <v>145</v>
      </c>
      <c r="E378" s="64" t="s">
        <v>145</v>
      </c>
      <c r="F378" s="64" t="s">
        <v>145</v>
      </c>
      <c r="G378" s="59"/>
      <c r="H378" s="64" t="s">
        <v>145</v>
      </c>
      <c r="I378" s="64" t="s">
        <v>145</v>
      </c>
      <c r="J378" s="64" t="s">
        <v>145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2">
        <v>0</v>
      </c>
      <c r="Y378" s="4">
        <f>T378+U378+V378+W378+X378</f>
        <v>0</v>
      </c>
    </row>
    <row r="379" spans="1:25" ht="170.25" customHeight="1">
      <c r="A379" s="57" t="s">
        <v>394</v>
      </c>
      <c r="B379" s="25" t="s">
        <v>359</v>
      </c>
      <c r="C379" s="64" t="s">
        <v>145</v>
      </c>
      <c r="D379" s="59" t="s">
        <v>145</v>
      </c>
      <c r="E379" s="64" t="s">
        <v>145</v>
      </c>
      <c r="F379" s="64" t="s">
        <v>465</v>
      </c>
      <c r="G379" s="59" t="s">
        <v>71</v>
      </c>
      <c r="H379" s="64" t="s">
        <v>145</v>
      </c>
      <c r="I379" s="64" t="s">
        <v>145</v>
      </c>
      <c r="J379" s="64" t="s">
        <v>145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f t="shared" ref="T379:Y379" si="120">T380+T381</f>
        <v>0</v>
      </c>
      <c r="U379" s="4">
        <f t="shared" si="120"/>
        <v>0</v>
      </c>
      <c r="V379" s="4">
        <f t="shared" si="120"/>
        <v>0</v>
      </c>
      <c r="W379" s="4">
        <f t="shared" si="120"/>
        <v>0</v>
      </c>
      <c r="X379" s="4">
        <f t="shared" si="120"/>
        <v>0</v>
      </c>
      <c r="Y379" s="4">
        <f t="shared" si="120"/>
        <v>0</v>
      </c>
    </row>
    <row r="380" spans="1:25" ht="30.75" customHeight="1">
      <c r="A380" s="57"/>
      <c r="B380" s="63" t="s">
        <v>146</v>
      </c>
      <c r="C380" s="59" t="s">
        <v>157</v>
      </c>
      <c r="D380" s="59" t="s">
        <v>145</v>
      </c>
      <c r="E380" s="64" t="s">
        <v>145</v>
      </c>
      <c r="F380" s="64" t="s">
        <v>145</v>
      </c>
      <c r="G380" s="59"/>
      <c r="H380" s="64" t="s">
        <v>145</v>
      </c>
      <c r="I380" s="64" t="s">
        <v>145</v>
      </c>
      <c r="J380" s="64" t="s">
        <v>145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2">
        <v>0</v>
      </c>
      <c r="Y380" s="4">
        <f>T380+U380+V380+W380+X380</f>
        <v>0</v>
      </c>
    </row>
    <row r="381" spans="1:25" ht="33" customHeight="1">
      <c r="A381" s="57"/>
      <c r="B381" s="25" t="s">
        <v>354</v>
      </c>
      <c r="C381" s="59" t="s">
        <v>157</v>
      </c>
      <c r="D381" s="59" t="s">
        <v>145</v>
      </c>
      <c r="E381" s="64" t="s">
        <v>145</v>
      </c>
      <c r="F381" s="64" t="s">
        <v>145</v>
      </c>
      <c r="G381" s="59"/>
      <c r="H381" s="64" t="s">
        <v>145</v>
      </c>
      <c r="I381" s="64" t="s">
        <v>145</v>
      </c>
      <c r="J381" s="64" t="s">
        <v>145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2">
        <v>0</v>
      </c>
      <c r="Y381" s="4">
        <f>T381+U381+V381+W381+X381</f>
        <v>0</v>
      </c>
    </row>
    <row r="382" spans="1:25" ht="138" customHeight="1">
      <c r="A382" s="57" t="s">
        <v>395</v>
      </c>
      <c r="B382" s="25" t="s">
        <v>360</v>
      </c>
      <c r="C382" s="64" t="s">
        <v>145</v>
      </c>
      <c r="D382" s="59" t="s">
        <v>145</v>
      </c>
      <c r="E382" s="64" t="s">
        <v>145</v>
      </c>
      <c r="F382" s="64" t="s">
        <v>465</v>
      </c>
      <c r="G382" s="59" t="s">
        <v>71</v>
      </c>
      <c r="H382" s="64" t="s">
        <v>145</v>
      </c>
      <c r="I382" s="64" t="s">
        <v>145</v>
      </c>
      <c r="J382" s="64" t="s">
        <v>145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f t="shared" ref="T382:Y382" si="121">T383+T384</f>
        <v>0</v>
      </c>
      <c r="U382" s="4">
        <f t="shared" si="121"/>
        <v>0</v>
      </c>
      <c r="V382" s="4">
        <f t="shared" si="121"/>
        <v>0</v>
      </c>
      <c r="W382" s="4">
        <f t="shared" si="121"/>
        <v>0</v>
      </c>
      <c r="X382" s="4">
        <f t="shared" si="121"/>
        <v>0</v>
      </c>
      <c r="Y382" s="4">
        <f t="shared" si="121"/>
        <v>0</v>
      </c>
    </row>
    <row r="383" spans="1:25" ht="18" customHeight="1">
      <c r="A383" s="57"/>
      <c r="B383" s="63" t="s">
        <v>146</v>
      </c>
      <c r="C383" s="59" t="s">
        <v>157</v>
      </c>
      <c r="D383" s="59" t="s">
        <v>145</v>
      </c>
      <c r="E383" s="64" t="s">
        <v>145</v>
      </c>
      <c r="F383" s="64" t="s">
        <v>145</v>
      </c>
      <c r="G383" s="59"/>
      <c r="H383" s="64" t="s">
        <v>145</v>
      </c>
      <c r="I383" s="64" t="s">
        <v>145</v>
      </c>
      <c r="J383" s="64" t="s">
        <v>145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2">
        <v>0</v>
      </c>
      <c r="Y383" s="4">
        <f>T383+U383+V383+W383+X383</f>
        <v>0</v>
      </c>
    </row>
    <row r="384" spans="1:25" ht="39.75" customHeight="1">
      <c r="A384" s="57"/>
      <c r="B384" s="25" t="s">
        <v>354</v>
      </c>
      <c r="C384" s="59" t="s">
        <v>157</v>
      </c>
      <c r="D384" s="59" t="s">
        <v>145</v>
      </c>
      <c r="E384" s="64" t="s">
        <v>145</v>
      </c>
      <c r="F384" s="64" t="s">
        <v>145</v>
      </c>
      <c r="G384" s="59"/>
      <c r="H384" s="64" t="s">
        <v>145</v>
      </c>
      <c r="I384" s="64" t="s">
        <v>145</v>
      </c>
      <c r="J384" s="64" t="s">
        <v>145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2">
        <v>0</v>
      </c>
      <c r="Y384" s="4">
        <f>T384+U384+V384+W384+X384</f>
        <v>0</v>
      </c>
    </row>
    <row r="385" spans="1:25" ht="44.25" customHeight="1">
      <c r="A385" s="57" t="s">
        <v>396</v>
      </c>
      <c r="B385" s="25" t="s">
        <v>361</v>
      </c>
      <c r="C385" s="64" t="s">
        <v>145</v>
      </c>
      <c r="D385" s="59" t="s">
        <v>145</v>
      </c>
      <c r="E385" s="64" t="s">
        <v>145</v>
      </c>
      <c r="F385" s="64" t="s">
        <v>465</v>
      </c>
      <c r="G385" s="59" t="s">
        <v>71</v>
      </c>
      <c r="H385" s="64" t="s">
        <v>145</v>
      </c>
      <c r="I385" s="64" t="s">
        <v>145</v>
      </c>
      <c r="J385" s="64" t="s">
        <v>145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f t="shared" ref="T385:Y385" si="122">T386+T387</f>
        <v>0</v>
      </c>
      <c r="U385" s="4">
        <f t="shared" si="122"/>
        <v>0</v>
      </c>
      <c r="V385" s="4">
        <f t="shared" si="122"/>
        <v>0</v>
      </c>
      <c r="W385" s="4">
        <f t="shared" si="122"/>
        <v>0</v>
      </c>
      <c r="X385" s="4">
        <f t="shared" si="122"/>
        <v>0</v>
      </c>
      <c r="Y385" s="4">
        <f t="shared" si="122"/>
        <v>0</v>
      </c>
    </row>
    <row r="386" spans="1:25" ht="32.25" customHeight="1">
      <c r="A386" s="57"/>
      <c r="B386" s="63" t="s">
        <v>146</v>
      </c>
      <c r="C386" s="59" t="s">
        <v>157</v>
      </c>
      <c r="D386" s="59" t="s">
        <v>145</v>
      </c>
      <c r="E386" s="64" t="s">
        <v>145</v>
      </c>
      <c r="F386" s="64" t="s">
        <v>145</v>
      </c>
      <c r="G386" s="59"/>
      <c r="H386" s="64" t="s">
        <v>145</v>
      </c>
      <c r="I386" s="64" t="s">
        <v>145</v>
      </c>
      <c r="J386" s="64" t="s">
        <v>145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2">
        <v>0</v>
      </c>
      <c r="Y386" s="4">
        <f>T386+U386+V386+W386+X386</f>
        <v>0</v>
      </c>
    </row>
    <row r="387" spans="1:25" ht="34.5" customHeight="1">
      <c r="A387" s="57"/>
      <c r="B387" s="25" t="s">
        <v>354</v>
      </c>
      <c r="C387" s="59" t="s">
        <v>157</v>
      </c>
      <c r="D387" s="59" t="s">
        <v>145</v>
      </c>
      <c r="E387" s="64" t="s">
        <v>145</v>
      </c>
      <c r="F387" s="64" t="s">
        <v>145</v>
      </c>
      <c r="G387" s="59"/>
      <c r="H387" s="64" t="s">
        <v>145</v>
      </c>
      <c r="I387" s="64" t="s">
        <v>145</v>
      </c>
      <c r="J387" s="64" t="s">
        <v>145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2">
        <v>0</v>
      </c>
      <c r="Y387" s="4">
        <f>T387+U387+V387+W387+X387</f>
        <v>0</v>
      </c>
    </row>
    <row r="388" spans="1:25" ht="132.75" customHeight="1">
      <c r="A388" s="57"/>
      <c r="B388" s="26" t="s">
        <v>463</v>
      </c>
      <c r="C388" s="64" t="s">
        <v>145</v>
      </c>
      <c r="D388" s="64" t="s">
        <v>145</v>
      </c>
      <c r="E388" s="64" t="s">
        <v>145</v>
      </c>
      <c r="F388" s="64" t="s">
        <v>145</v>
      </c>
      <c r="G388" s="64" t="s">
        <v>145</v>
      </c>
      <c r="H388" s="64" t="s">
        <v>145</v>
      </c>
      <c r="I388" s="64" t="s">
        <v>145</v>
      </c>
      <c r="J388" s="64" t="s">
        <v>145</v>
      </c>
      <c r="K388" s="64" t="s">
        <v>145</v>
      </c>
      <c r="L388" s="64" t="s">
        <v>145</v>
      </c>
      <c r="M388" s="64" t="s">
        <v>145</v>
      </c>
      <c r="N388" s="64" t="s">
        <v>145</v>
      </c>
      <c r="O388" s="64" t="s">
        <v>145</v>
      </c>
      <c r="P388" s="64" t="s">
        <v>145</v>
      </c>
      <c r="Q388" s="64" t="s">
        <v>145</v>
      </c>
      <c r="R388" s="64" t="s">
        <v>145</v>
      </c>
      <c r="S388" s="64" t="s">
        <v>145</v>
      </c>
      <c r="T388" s="7" t="s">
        <v>145</v>
      </c>
      <c r="U388" s="7" t="s">
        <v>145</v>
      </c>
      <c r="V388" s="4" t="s">
        <v>145</v>
      </c>
      <c r="W388" s="4" t="s">
        <v>145</v>
      </c>
      <c r="X388" s="64" t="s">
        <v>145</v>
      </c>
      <c r="Y388" s="64" t="s">
        <v>145</v>
      </c>
    </row>
    <row r="389" spans="1:25" ht="207.75" customHeight="1">
      <c r="A389" s="57" t="s">
        <v>397</v>
      </c>
      <c r="B389" s="25" t="s">
        <v>340</v>
      </c>
      <c r="C389" s="59" t="s">
        <v>150</v>
      </c>
      <c r="D389" s="59" t="s">
        <v>145</v>
      </c>
      <c r="E389" s="59" t="s">
        <v>471</v>
      </c>
      <c r="F389" s="64" t="s">
        <v>145</v>
      </c>
      <c r="G389" s="59" t="s">
        <v>71</v>
      </c>
      <c r="H389" s="64" t="s">
        <v>145</v>
      </c>
      <c r="I389" s="64" t="s">
        <v>145</v>
      </c>
      <c r="J389" s="64" t="s">
        <v>145</v>
      </c>
      <c r="K389" s="64" t="s">
        <v>145</v>
      </c>
      <c r="L389" s="64" t="s">
        <v>145</v>
      </c>
      <c r="M389" s="64" t="s">
        <v>145</v>
      </c>
      <c r="N389" s="64" t="s">
        <v>145</v>
      </c>
      <c r="O389" s="64" t="s">
        <v>145</v>
      </c>
      <c r="P389" s="64" t="s">
        <v>145</v>
      </c>
      <c r="Q389" s="64" t="s">
        <v>145</v>
      </c>
      <c r="R389" s="64" t="s">
        <v>145</v>
      </c>
      <c r="S389" s="64" t="s">
        <v>145</v>
      </c>
      <c r="T389" s="7">
        <v>66</v>
      </c>
      <c r="U389" s="7">
        <v>84</v>
      </c>
      <c r="V389" s="7">
        <v>100</v>
      </c>
      <c r="W389" s="7">
        <v>100</v>
      </c>
      <c r="X389" s="7">
        <v>100</v>
      </c>
      <c r="Y389" s="64" t="s">
        <v>145</v>
      </c>
    </row>
    <row r="390" spans="1:25" ht="149.25" customHeight="1">
      <c r="A390" s="57" t="s">
        <v>398</v>
      </c>
      <c r="B390" s="32" t="s">
        <v>503</v>
      </c>
      <c r="C390" s="59" t="s">
        <v>157</v>
      </c>
      <c r="D390" s="59" t="s">
        <v>145</v>
      </c>
      <c r="E390" s="64" t="s">
        <v>145</v>
      </c>
      <c r="F390" s="64" t="s">
        <v>465</v>
      </c>
      <c r="G390" s="64" t="s">
        <v>145</v>
      </c>
      <c r="H390" s="64" t="s">
        <v>145</v>
      </c>
      <c r="I390" s="64" t="s">
        <v>145</v>
      </c>
      <c r="J390" s="64" t="s">
        <v>145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f t="shared" ref="T390:Y390" si="123">T391+T392</f>
        <v>0</v>
      </c>
      <c r="U390" s="4">
        <f t="shared" si="123"/>
        <v>0</v>
      </c>
      <c r="V390" s="4">
        <f t="shared" si="123"/>
        <v>0</v>
      </c>
      <c r="W390" s="4">
        <f t="shared" si="123"/>
        <v>0</v>
      </c>
      <c r="X390" s="4">
        <f t="shared" si="123"/>
        <v>0</v>
      </c>
      <c r="Y390" s="4">
        <f t="shared" si="123"/>
        <v>0</v>
      </c>
    </row>
    <row r="391" spans="1:25" ht="33" customHeight="1">
      <c r="A391" s="57"/>
      <c r="B391" s="63" t="s">
        <v>146</v>
      </c>
      <c r="C391" s="59" t="s">
        <v>157</v>
      </c>
      <c r="D391" s="59" t="s">
        <v>145</v>
      </c>
      <c r="E391" s="64" t="s">
        <v>145</v>
      </c>
      <c r="F391" s="64" t="s">
        <v>145</v>
      </c>
      <c r="G391" s="64" t="s">
        <v>145</v>
      </c>
      <c r="H391" s="64" t="s">
        <v>145</v>
      </c>
      <c r="I391" s="64" t="s">
        <v>145</v>
      </c>
      <c r="J391" s="64" t="s">
        <v>145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f t="shared" ref="T391:Y392" si="124">T395+T398+T401+T404</f>
        <v>0</v>
      </c>
      <c r="U391" s="4">
        <f t="shared" si="124"/>
        <v>0</v>
      </c>
      <c r="V391" s="4">
        <f t="shared" si="124"/>
        <v>0</v>
      </c>
      <c r="W391" s="4">
        <f t="shared" si="124"/>
        <v>0</v>
      </c>
      <c r="X391" s="4">
        <f t="shared" si="124"/>
        <v>0</v>
      </c>
      <c r="Y391" s="4">
        <f t="shared" si="124"/>
        <v>0</v>
      </c>
    </row>
    <row r="392" spans="1:25" ht="37.5" customHeight="1">
      <c r="A392" s="57"/>
      <c r="B392" s="63" t="s">
        <v>342</v>
      </c>
      <c r="C392" s="59" t="s">
        <v>157</v>
      </c>
      <c r="D392" s="59" t="s">
        <v>145</v>
      </c>
      <c r="E392" s="64" t="s">
        <v>145</v>
      </c>
      <c r="F392" s="64" t="s">
        <v>145</v>
      </c>
      <c r="G392" s="64" t="s">
        <v>145</v>
      </c>
      <c r="H392" s="64" t="s">
        <v>145</v>
      </c>
      <c r="I392" s="64" t="s">
        <v>145</v>
      </c>
      <c r="J392" s="64" t="s">
        <v>145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f t="shared" si="124"/>
        <v>0</v>
      </c>
      <c r="U392" s="4">
        <f t="shared" si="124"/>
        <v>0</v>
      </c>
      <c r="V392" s="4">
        <f t="shared" si="124"/>
        <v>0</v>
      </c>
      <c r="W392" s="4">
        <f t="shared" si="124"/>
        <v>0</v>
      </c>
      <c r="X392" s="4">
        <f t="shared" si="124"/>
        <v>0</v>
      </c>
      <c r="Y392" s="4">
        <f t="shared" si="124"/>
        <v>0</v>
      </c>
    </row>
    <row r="393" spans="1:25" ht="351" customHeight="1">
      <c r="A393" s="57" t="s">
        <v>399</v>
      </c>
      <c r="B393" s="25" t="s">
        <v>362</v>
      </c>
      <c r="C393" s="59" t="s">
        <v>150</v>
      </c>
      <c r="D393" s="59" t="s">
        <v>145</v>
      </c>
      <c r="E393" s="59" t="s">
        <v>472</v>
      </c>
      <c r="F393" s="64" t="s">
        <v>145</v>
      </c>
      <c r="G393" s="59" t="s">
        <v>444</v>
      </c>
      <c r="H393" s="64" t="s">
        <v>145</v>
      </c>
      <c r="I393" s="64" t="s">
        <v>145</v>
      </c>
      <c r="J393" s="64" t="s">
        <v>145</v>
      </c>
      <c r="K393" s="64" t="s">
        <v>145</v>
      </c>
      <c r="L393" s="64" t="s">
        <v>145</v>
      </c>
      <c r="M393" s="64" t="s">
        <v>145</v>
      </c>
      <c r="N393" s="64" t="s">
        <v>145</v>
      </c>
      <c r="O393" s="64" t="s">
        <v>145</v>
      </c>
      <c r="P393" s="64" t="s">
        <v>145</v>
      </c>
      <c r="Q393" s="64" t="s">
        <v>145</v>
      </c>
      <c r="R393" s="64" t="s">
        <v>145</v>
      </c>
      <c r="S393" s="64" t="s">
        <v>145</v>
      </c>
      <c r="T393" s="7">
        <v>30</v>
      </c>
      <c r="U393" s="7">
        <v>40</v>
      </c>
      <c r="V393" s="7">
        <v>50</v>
      </c>
      <c r="W393" s="7">
        <v>60</v>
      </c>
      <c r="X393" s="7">
        <v>60</v>
      </c>
      <c r="Y393" s="64" t="s">
        <v>145</v>
      </c>
    </row>
    <row r="394" spans="1:25" ht="135.75" customHeight="1">
      <c r="A394" s="57" t="s">
        <v>400</v>
      </c>
      <c r="B394" s="33" t="s">
        <v>363</v>
      </c>
      <c r="C394" s="64" t="s">
        <v>145</v>
      </c>
      <c r="D394" s="59" t="s">
        <v>145</v>
      </c>
      <c r="E394" s="64" t="s">
        <v>145</v>
      </c>
      <c r="F394" s="64" t="s">
        <v>465</v>
      </c>
      <c r="G394" s="59" t="s">
        <v>440</v>
      </c>
      <c r="H394" s="64" t="s">
        <v>145</v>
      </c>
      <c r="I394" s="64" t="s">
        <v>145</v>
      </c>
      <c r="J394" s="64" t="s">
        <v>145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f t="shared" ref="T394:Y394" si="125">T395+T396</f>
        <v>0</v>
      </c>
      <c r="U394" s="4">
        <f t="shared" si="125"/>
        <v>0</v>
      </c>
      <c r="V394" s="4">
        <f t="shared" si="125"/>
        <v>0</v>
      </c>
      <c r="W394" s="4">
        <f t="shared" si="125"/>
        <v>0</v>
      </c>
      <c r="X394" s="4">
        <f t="shared" si="125"/>
        <v>0</v>
      </c>
      <c r="Y394" s="4">
        <f t="shared" si="125"/>
        <v>0</v>
      </c>
    </row>
    <row r="395" spans="1:25" ht="28.5" customHeight="1">
      <c r="A395" s="57"/>
      <c r="B395" s="63" t="s">
        <v>146</v>
      </c>
      <c r="C395" s="59" t="s">
        <v>157</v>
      </c>
      <c r="D395" s="59" t="s">
        <v>145</v>
      </c>
      <c r="E395" s="64" t="s">
        <v>145</v>
      </c>
      <c r="F395" s="64" t="s">
        <v>145</v>
      </c>
      <c r="G395" s="64" t="s">
        <v>145</v>
      </c>
      <c r="H395" s="64" t="s">
        <v>145</v>
      </c>
      <c r="I395" s="64" t="s">
        <v>145</v>
      </c>
      <c r="J395" s="64" t="s">
        <v>145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2">
        <v>0</v>
      </c>
      <c r="Y395" s="4">
        <f>T395+U395+V395+W395+X395</f>
        <v>0</v>
      </c>
    </row>
    <row r="396" spans="1:25" ht="23.25" customHeight="1">
      <c r="A396" s="57"/>
      <c r="B396" s="63" t="s">
        <v>342</v>
      </c>
      <c r="C396" s="59" t="s">
        <v>157</v>
      </c>
      <c r="D396" s="59"/>
      <c r="E396" s="64"/>
      <c r="F396" s="64"/>
      <c r="G396" s="64" t="s">
        <v>145</v>
      </c>
      <c r="H396" s="64" t="s">
        <v>145</v>
      </c>
      <c r="I396" s="64" t="s">
        <v>145</v>
      </c>
      <c r="J396" s="64" t="s">
        <v>145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2">
        <v>0</v>
      </c>
      <c r="Y396" s="4">
        <f>T396+U396+V396+W396+X396</f>
        <v>0</v>
      </c>
    </row>
    <row r="397" spans="1:25" ht="85.5" customHeight="1">
      <c r="A397" s="57" t="s">
        <v>401</v>
      </c>
      <c r="B397" s="33" t="s">
        <v>364</v>
      </c>
      <c r="C397" s="64" t="s">
        <v>145</v>
      </c>
      <c r="D397" s="59" t="s">
        <v>145</v>
      </c>
      <c r="E397" s="64" t="s">
        <v>145</v>
      </c>
      <c r="F397" s="64" t="s">
        <v>465</v>
      </c>
      <c r="G397" s="59" t="s">
        <v>441</v>
      </c>
      <c r="H397" s="64" t="s">
        <v>145</v>
      </c>
      <c r="I397" s="64" t="s">
        <v>145</v>
      </c>
      <c r="J397" s="64" t="s">
        <v>145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f t="shared" ref="T397:Y397" si="126">T398+T399</f>
        <v>0</v>
      </c>
      <c r="U397" s="4">
        <f t="shared" si="126"/>
        <v>0</v>
      </c>
      <c r="V397" s="4">
        <f t="shared" si="126"/>
        <v>0</v>
      </c>
      <c r="W397" s="4">
        <f t="shared" si="126"/>
        <v>0</v>
      </c>
      <c r="X397" s="4">
        <f t="shared" si="126"/>
        <v>0</v>
      </c>
      <c r="Y397" s="4">
        <f t="shared" si="126"/>
        <v>0</v>
      </c>
    </row>
    <row r="398" spans="1:25" ht="30.75" customHeight="1">
      <c r="A398" s="39"/>
      <c r="B398" s="63" t="s">
        <v>146</v>
      </c>
      <c r="C398" s="59" t="s">
        <v>157</v>
      </c>
      <c r="D398" s="59" t="s">
        <v>145</v>
      </c>
      <c r="E398" s="64" t="s">
        <v>145</v>
      </c>
      <c r="F398" s="64" t="s">
        <v>145</v>
      </c>
      <c r="G398" s="64" t="s">
        <v>145</v>
      </c>
      <c r="H398" s="64" t="s">
        <v>145</v>
      </c>
      <c r="I398" s="64" t="s">
        <v>145</v>
      </c>
      <c r="J398" s="64" t="s">
        <v>145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2">
        <v>0</v>
      </c>
      <c r="Y398" s="4">
        <f>T398+U398+V398+W398+X398</f>
        <v>0</v>
      </c>
    </row>
    <row r="399" spans="1:25" ht="33.75" customHeight="1">
      <c r="A399" s="57"/>
      <c r="B399" s="63" t="s">
        <v>342</v>
      </c>
      <c r="C399" s="59" t="s">
        <v>157</v>
      </c>
      <c r="D399" s="59" t="s">
        <v>145</v>
      </c>
      <c r="E399" s="64" t="s">
        <v>145</v>
      </c>
      <c r="F399" s="64" t="s">
        <v>145</v>
      </c>
      <c r="G399" s="64" t="s">
        <v>145</v>
      </c>
      <c r="H399" s="64" t="s">
        <v>145</v>
      </c>
      <c r="I399" s="64" t="s">
        <v>145</v>
      </c>
      <c r="J399" s="64" t="s">
        <v>145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2">
        <v>0</v>
      </c>
      <c r="Y399" s="4">
        <f>T399+U399+V399+W399+X399</f>
        <v>0</v>
      </c>
    </row>
    <row r="400" spans="1:25" ht="77.25" customHeight="1">
      <c r="A400" s="57" t="s">
        <v>402</v>
      </c>
      <c r="B400" s="33" t="s">
        <v>365</v>
      </c>
      <c r="C400" s="64" t="s">
        <v>145</v>
      </c>
      <c r="D400" s="59" t="s">
        <v>145</v>
      </c>
      <c r="E400" s="64" t="s">
        <v>145</v>
      </c>
      <c r="F400" s="64" t="s">
        <v>465</v>
      </c>
      <c r="G400" s="59" t="s">
        <v>366</v>
      </c>
      <c r="H400" s="64" t="s">
        <v>145</v>
      </c>
      <c r="I400" s="64" t="s">
        <v>145</v>
      </c>
      <c r="J400" s="64" t="s">
        <v>145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f t="shared" ref="T400:Y400" si="127">T401+T402</f>
        <v>0</v>
      </c>
      <c r="U400" s="4">
        <f t="shared" si="127"/>
        <v>0</v>
      </c>
      <c r="V400" s="4">
        <f t="shared" si="127"/>
        <v>0</v>
      </c>
      <c r="W400" s="4">
        <f t="shared" si="127"/>
        <v>0</v>
      </c>
      <c r="X400" s="4">
        <f t="shared" si="127"/>
        <v>0</v>
      </c>
      <c r="Y400" s="4">
        <f t="shared" si="127"/>
        <v>0</v>
      </c>
    </row>
    <row r="401" spans="1:25" ht="26.25" customHeight="1">
      <c r="A401" s="57"/>
      <c r="B401" s="63" t="s">
        <v>146</v>
      </c>
      <c r="C401" s="59" t="s">
        <v>157</v>
      </c>
      <c r="D401" s="59" t="s">
        <v>145</v>
      </c>
      <c r="E401" s="64" t="s">
        <v>145</v>
      </c>
      <c r="F401" s="64" t="s">
        <v>145</v>
      </c>
      <c r="G401" s="64" t="s">
        <v>145</v>
      </c>
      <c r="H401" s="64" t="s">
        <v>145</v>
      </c>
      <c r="I401" s="64" t="s">
        <v>145</v>
      </c>
      <c r="J401" s="64" t="s">
        <v>145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2">
        <v>0</v>
      </c>
      <c r="Y401" s="4">
        <f>T401+U401+V401+W401+X401</f>
        <v>0</v>
      </c>
    </row>
    <row r="402" spans="1:25" ht="26.25" customHeight="1">
      <c r="A402" s="57"/>
      <c r="B402" s="63" t="s">
        <v>342</v>
      </c>
      <c r="C402" s="59" t="s">
        <v>157</v>
      </c>
      <c r="D402" s="59" t="s">
        <v>145</v>
      </c>
      <c r="E402" s="64" t="s">
        <v>145</v>
      </c>
      <c r="F402" s="64" t="s">
        <v>145</v>
      </c>
      <c r="G402" s="64" t="s">
        <v>145</v>
      </c>
      <c r="H402" s="64" t="s">
        <v>145</v>
      </c>
      <c r="I402" s="64" t="s">
        <v>145</v>
      </c>
      <c r="J402" s="64" t="s">
        <v>145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2">
        <v>0</v>
      </c>
      <c r="Y402" s="4">
        <f>T402+U402+V402+W402+X402</f>
        <v>0</v>
      </c>
    </row>
    <row r="403" spans="1:25" ht="72" customHeight="1">
      <c r="A403" s="57" t="s">
        <v>403</v>
      </c>
      <c r="B403" s="33" t="s">
        <v>367</v>
      </c>
      <c r="C403" s="64" t="s">
        <v>145</v>
      </c>
      <c r="D403" s="59" t="s">
        <v>145</v>
      </c>
      <c r="E403" s="64" t="s">
        <v>145</v>
      </c>
      <c r="F403" s="64" t="s">
        <v>465</v>
      </c>
      <c r="G403" s="59" t="s">
        <v>71</v>
      </c>
      <c r="H403" s="64" t="s">
        <v>145</v>
      </c>
      <c r="I403" s="64" t="s">
        <v>145</v>
      </c>
      <c r="J403" s="64" t="s">
        <v>145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f t="shared" ref="T403:Y403" si="128">T404+T405</f>
        <v>0</v>
      </c>
      <c r="U403" s="4">
        <f t="shared" si="128"/>
        <v>0</v>
      </c>
      <c r="V403" s="4">
        <f t="shared" si="128"/>
        <v>0</v>
      </c>
      <c r="W403" s="4">
        <f t="shared" si="128"/>
        <v>0</v>
      </c>
      <c r="X403" s="4">
        <f t="shared" si="128"/>
        <v>0</v>
      </c>
      <c r="Y403" s="4">
        <f t="shared" si="128"/>
        <v>0</v>
      </c>
    </row>
    <row r="404" spans="1:25" ht="18.75" customHeight="1">
      <c r="A404" s="57"/>
      <c r="B404" s="63" t="s">
        <v>146</v>
      </c>
      <c r="C404" s="59" t="s">
        <v>157</v>
      </c>
      <c r="D404" s="59" t="s">
        <v>145</v>
      </c>
      <c r="E404" s="64" t="s">
        <v>145</v>
      </c>
      <c r="F404" s="64" t="s">
        <v>145</v>
      </c>
      <c r="G404" s="64" t="s">
        <v>145</v>
      </c>
      <c r="H404" s="64" t="s">
        <v>145</v>
      </c>
      <c r="I404" s="64" t="s">
        <v>145</v>
      </c>
      <c r="J404" s="64" t="s">
        <v>145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2">
        <v>0</v>
      </c>
      <c r="Y404" s="4">
        <f>T404+U404+V404+W404+X404</f>
        <v>0</v>
      </c>
    </row>
    <row r="405" spans="1:25" ht="27" customHeight="1">
      <c r="A405" s="57"/>
      <c r="B405" s="63" t="s">
        <v>342</v>
      </c>
      <c r="C405" s="59" t="s">
        <v>157</v>
      </c>
      <c r="D405" s="59" t="s">
        <v>145</v>
      </c>
      <c r="E405" s="64" t="s">
        <v>145</v>
      </c>
      <c r="F405" s="64" t="s">
        <v>145</v>
      </c>
      <c r="G405" s="64" t="s">
        <v>145</v>
      </c>
      <c r="H405" s="64" t="s">
        <v>145</v>
      </c>
      <c r="I405" s="64" t="s">
        <v>145</v>
      </c>
      <c r="J405" s="64" t="s">
        <v>145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2">
        <v>0</v>
      </c>
      <c r="Y405" s="4">
        <f>T405+U405+V405+W405+X405</f>
        <v>0</v>
      </c>
    </row>
    <row r="406" spans="1:25" ht="109.5" customHeight="1">
      <c r="A406" s="57"/>
      <c r="B406" s="26" t="s">
        <v>504</v>
      </c>
      <c r="C406" s="64" t="s">
        <v>145</v>
      </c>
      <c r="D406" s="64" t="s">
        <v>145</v>
      </c>
      <c r="E406" s="64" t="s">
        <v>145</v>
      </c>
      <c r="F406" s="64" t="s">
        <v>145</v>
      </c>
      <c r="G406" s="64" t="s">
        <v>145</v>
      </c>
      <c r="H406" s="64" t="s">
        <v>145</v>
      </c>
      <c r="I406" s="64" t="s">
        <v>145</v>
      </c>
      <c r="J406" s="64" t="s">
        <v>145</v>
      </c>
      <c r="K406" s="64" t="s">
        <v>145</v>
      </c>
      <c r="L406" s="64" t="s">
        <v>145</v>
      </c>
      <c r="M406" s="64" t="s">
        <v>145</v>
      </c>
      <c r="N406" s="7" t="s">
        <v>145</v>
      </c>
      <c r="O406" s="7" t="s">
        <v>145</v>
      </c>
      <c r="P406" s="7" t="s">
        <v>145</v>
      </c>
      <c r="Q406" s="5" t="s">
        <v>145</v>
      </c>
      <c r="R406" s="7" t="s">
        <v>145</v>
      </c>
      <c r="S406" s="7" t="s">
        <v>145</v>
      </c>
      <c r="T406" s="5" t="s">
        <v>145</v>
      </c>
      <c r="U406" s="5" t="s">
        <v>145</v>
      </c>
      <c r="V406" s="2" t="s">
        <v>145</v>
      </c>
      <c r="W406" s="2" t="s">
        <v>145</v>
      </c>
      <c r="X406" s="5" t="s">
        <v>145</v>
      </c>
      <c r="Y406" s="4" t="s">
        <v>145</v>
      </c>
    </row>
    <row r="407" spans="1:25" ht="114.75" customHeight="1">
      <c r="A407" s="57" t="s">
        <v>404</v>
      </c>
      <c r="B407" s="25" t="s">
        <v>368</v>
      </c>
      <c r="C407" s="59" t="s">
        <v>150</v>
      </c>
      <c r="D407" s="59" t="s">
        <v>145</v>
      </c>
      <c r="E407" s="73" t="s">
        <v>515</v>
      </c>
      <c r="F407" s="64" t="s">
        <v>145</v>
      </c>
      <c r="G407" s="59" t="s">
        <v>437</v>
      </c>
      <c r="H407" s="64" t="s">
        <v>145</v>
      </c>
      <c r="I407" s="64" t="s">
        <v>145</v>
      </c>
      <c r="J407" s="64" t="s">
        <v>145</v>
      </c>
      <c r="K407" s="64" t="s">
        <v>145</v>
      </c>
      <c r="L407" s="64" t="s">
        <v>145</v>
      </c>
      <c r="M407" s="64" t="s">
        <v>145</v>
      </c>
      <c r="N407" s="64" t="s">
        <v>145</v>
      </c>
      <c r="O407" s="64" t="s">
        <v>145</v>
      </c>
      <c r="P407" s="64" t="s">
        <v>145</v>
      </c>
      <c r="Q407" s="64" t="s">
        <v>145</v>
      </c>
      <c r="R407" s="64" t="s">
        <v>145</v>
      </c>
      <c r="S407" s="64" t="s">
        <v>145</v>
      </c>
      <c r="T407" s="7">
        <v>30</v>
      </c>
      <c r="U407" s="7">
        <v>40</v>
      </c>
      <c r="V407" s="7">
        <v>50</v>
      </c>
      <c r="W407" s="7">
        <v>70</v>
      </c>
      <c r="X407" s="7">
        <v>100</v>
      </c>
      <c r="Y407" s="64" t="s">
        <v>145</v>
      </c>
    </row>
    <row r="408" spans="1:25" ht="100.5" customHeight="1">
      <c r="A408" s="57" t="s">
        <v>405</v>
      </c>
      <c r="B408" s="32" t="s">
        <v>455</v>
      </c>
      <c r="C408" s="64"/>
      <c r="D408" s="64"/>
      <c r="E408" s="64"/>
      <c r="F408" s="64"/>
      <c r="G408" s="28"/>
      <c r="H408" s="64" t="s">
        <v>145</v>
      </c>
      <c r="I408" s="64" t="s">
        <v>145</v>
      </c>
      <c r="J408" s="64" t="s">
        <v>145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f>U409+U410</f>
        <v>0</v>
      </c>
      <c r="V408" s="4">
        <f>V409+V410</f>
        <v>28868.79</v>
      </c>
      <c r="W408" s="4">
        <f>W409+W410</f>
        <v>20759.669999999995</v>
      </c>
      <c r="X408" s="4">
        <f>X409+X410</f>
        <v>18110</v>
      </c>
      <c r="Y408" s="4">
        <f>Y409+Y410</f>
        <v>67738.459999999992</v>
      </c>
    </row>
    <row r="409" spans="1:25" ht="20.25" customHeight="1">
      <c r="A409" s="57"/>
      <c r="B409" s="63" t="s">
        <v>146</v>
      </c>
      <c r="C409" s="59" t="s">
        <v>157</v>
      </c>
      <c r="D409" s="59" t="s">
        <v>145</v>
      </c>
      <c r="E409" s="64" t="s">
        <v>145</v>
      </c>
      <c r="F409" s="64" t="s">
        <v>145</v>
      </c>
      <c r="G409" s="64" t="s">
        <v>145</v>
      </c>
      <c r="H409" s="31" t="s">
        <v>177</v>
      </c>
      <c r="I409" s="31" t="s">
        <v>426</v>
      </c>
      <c r="J409" s="31" t="s">
        <v>466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f>U413+U416+U419+U424+U427+U432+U437+U440+U443+U446+U449+U452+AE463</f>
        <v>0</v>
      </c>
      <c r="V409" s="4">
        <f>V413+V416+V419+V424+V427+V432+V437+V440+V443+V446+V449+V452+AF463+V455+V458+V461+V464+V467+V470+V421+V429+V434</f>
        <v>2598.1900000000005</v>
      </c>
      <c r="W409" s="4">
        <f>W413+W416+W419+W424+W427+W432+W437+W440+W443+W446+W449+W452+AG463+W455+W458+W461+W464+W467+W470+W421+W429+W434</f>
        <v>1868.37</v>
      </c>
      <c r="X409" s="4">
        <f>X413+X416+X419+X424+X427+X432+X437+X440+X443+X446+X449+X452+AH463+X455+X458+X461+X464+X467+X470+X421+X429+X434</f>
        <v>1992.1</v>
      </c>
      <c r="Y409" s="4">
        <f>T409+U409+V409+W409+X409</f>
        <v>6458.66</v>
      </c>
    </row>
    <row r="410" spans="1:25" ht="27" customHeight="1">
      <c r="A410" s="57"/>
      <c r="B410" s="25" t="s">
        <v>342</v>
      </c>
      <c r="C410" s="59" t="s">
        <v>157</v>
      </c>
      <c r="D410" s="59" t="s">
        <v>145</v>
      </c>
      <c r="E410" s="64" t="s">
        <v>145</v>
      </c>
      <c r="F410" s="64" t="s">
        <v>145</v>
      </c>
      <c r="G410" s="64" t="s">
        <v>145</v>
      </c>
      <c r="H410" s="31" t="s">
        <v>177</v>
      </c>
      <c r="I410" s="31" t="s">
        <v>426</v>
      </c>
      <c r="J410" s="31" t="s">
        <v>466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f>U414+U417+U420+U425+U428+U433+U438+U441+U444+U447+U450+U453+U456+U459+U462+U465+U468+U471</f>
        <v>0</v>
      </c>
      <c r="V410" s="7">
        <f>V414+V417+V420+V425+V428+V433+V438+V441+V444+V447+V450+V453+V456+V459+V462+V465+V468+V471+V422+V430+V435</f>
        <v>26270.6</v>
      </c>
      <c r="W410" s="4">
        <f>W414+W417+W420+W425+W428+W433+W438+W441+W444+W447+W450+W453+W456+W459+W462+W465+W468+W471+W422+W430+W435</f>
        <v>18891.299999999996</v>
      </c>
      <c r="X410" s="4">
        <f>X414+X417+X420+X425+X428+X433+X438+X441+X444+X447+X450+X453+X456+X459+X462+X465+X468+X471+X422+X430+X435</f>
        <v>16117.9</v>
      </c>
      <c r="Y410" s="4">
        <f>U410+V410+W410+X410</f>
        <v>61279.799999999996</v>
      </c>
    </row>
    <row r="411" spans="1:25" ht="172.5" customHeight="1">
      <c r="A411" s="57" t="s">
        <v>406</v>
      </c>
      <c r="B411" s="25" t="s">
        <v>369</v>
      </c>
      <c r="C411" s="59" t="s">
        <v>150</v>
      </c>
      <c r="D411" s="59" t="s">
        <v>145</v>
      </c>
      <c r="E411" s="59" t="s">
        <v>473</v>
      </c>
      <c r="F411" s="64" t="s">
        <v>145</v>
      </c>
      <c r="G411" s="59" t="s">
        <v>444</v>
      </c>
      <c r="H411" s="64" t="s">
        <v>145</v>
      </c>
      <c r="I411" s="64" t="s">
        <v>145</v>
      </c>
      <c r="J411" s="64" t="s">
        <v>145</v>
      </c>
      <c r="K411" s="64" t="s">
        <v>145</v>
      </c>
      <c r="L411" s="64" t="s">
        <v>145</v>
      </c>
      <c r="M411" s="64" t="s">
        <v>145</v>
      </c>
      <c r="N411" s="64" t="s">
        <v>145</v>
      </c>
      <c r="O411" s="64" t="s">
        <v>145</v>
      </c>
      <c r="P411" s="64" t="s">
        <v>145</v>
      </c>
      <c r="Q411" s="64" t="s">
        <v>145</v>
      </c>
      <c r="R411" s="64" t="s">
        <v>145</v>
      </c>
      <c r="S411" s="64" t="s">
        <v>145</v>
      </c>
      <c r="T411" s="7">
        <v>96.5</v>
      </c>
      <c r="U411" s="7">
        <v>97</v>
      </c>
      <c r="V411" s="7">
        <v>97.5</v>
      </c>
      <c r="W411" s="7">
        <v>98</v>
      </c>
      <c r="X411" s="7">
        <v>98</v>
      </c>
      <c r="Y411" s="64" t="s">
        <v>145</v>
      </c>
    </row>
    <row r="412" spans="1:25" ht="166.5" customHeight="1">
      <c r="A412" s="41" t="s">
        <v>407</v>
      </c>
      <c r="B412" s="42" t="s">
        <v>514</v>
      </c>
      <c r="C412" s="43" t="s">
        <v>145</v>
      </c>
      <c r="D412" s="44" t="s">
        <v>145</v>
      </c>
      <c r="E412" s="43" t="s">
        <v>145</v>
      </c>
      <c r="F412" s="64" t="s">
        <v>465</v>
      </c>
      <c r="G412" s="44" t="s">
        <v>370</v>
      </c>
      <c r="H412" s="43" t="s">
        <v>145</v>
      </c>
      <c r="I412" s="43" t="s">
        <v>145</v>
      </c>
      <c r="J412" s="43" t="s">
        <v>145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f t="shared" ref="T412:Y412" si="129">T413+T414</f>
        <v>0</v>
      </c>
      <c r="U412" s="4">
        <f t="shared" si="129"/>
        <v>0</v>
      </c>
      <c r="V412" s="4">
        <f t="shared" si="129"/>
        <v>0</v>
      </c>
      <c r="W412" s="4">
        <f t="shared" si="129"/>
        <v>0</v>
      </c>
      <c r="X412" s="4">
        <f t="shared" si="129"/>
        <v>0</v>
      </c>
      <c r="Y412" s="4">
        <f t="shared" si="129"/>
        <v>0</v>
      </c>
    </row>
    <row r="413" spans="1:25" ht="40.5" customHeight="1">
      <c r="A413" s="41"/>
      <c r="B413" s="45" t="s">
        <v>146</v>
      </c>
      <c r="C413" s="44" t="s">
        <v>157</v>
      </c>
      <c r="D413" s="44" t="s">
        <v>145</v>
      </c>
      <c r="E413" s="43" t="s">
        <v>145</v>
      </c>
      <c r="F413" s="43" t="s">
        <v>145</v>
      </c>
      <c r="G413" s="44"/>
      <c r="H413" s="64" t="s">
        <v>145</v>
      </c>
      <c r="I413" s="64" t="s">
        <v>145</v>
      </c>
      <c r="J413" s="64" t="s">
        <v>145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2">
        <v>0</v>
      </c>
      <c r="Y413" s="4">
        <f>T413+U413+V413+W413+X413</f>
        <v>0</v>
      </c>
    </row>
    <row r="414" spans="1:25" ht="51" customHeight="1">
      <c r="A414" s="41"/>
      <c r="B414" s="42" t="s">
        <v>371</v>
      </c>
      <c r="C414" s="44" t="s">
        <v>157</v>
      </c>
      <c r="D414" s="44" t="s">
        <v>145</v>
      </c>
      <c r="E414" s="43" t="s">
        <v>145</v>
      </c>
      <c r="F414" s="43" t="s">
        <v>145</v>
      </c>
      <c r="G414" s="44"/>
      <c r="H414" s="64" t="s">
        <v>145</v>
      </c>
      <c r="I414" s="64" t="s">
        <v>145</v>
      </c>
      <c r="J414" s="64" t="s">
        <v>145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2">
        <v>0</v>
      </c>
      <c r="Y414" s="4">
        <f>T414+U414+V414+W414+X414</f>
        <v>0</v>
      </c>
    </row>
    <row r="415" spans="1:25" ht="85.5" customHeight="1">
      <c r="A415" s="41" t="s">
        <v>408</v>
      </c>
      <c r="B415" s="42" t="s">
        <v>372</v>
      </c>
      <c r="C415" s="43" t="s">
        <v>145</v>
      </c>
      <c r="D415" s="44" t="s">
        <v>145</v>
      </c>
      <c r="E415" s="43" t="s">
        <v>145</v>
      </c>
      <c r="F415" s="64" t="s">
        <v>465</v>
      </c>
      <c r="G415" s="44" t="s">
        <v>429</v>
      </c>
      <c r="H415" s="43" t="s">
        <v>145</v>
      </c>
      <c r="I415" s="43" t="s">
        <v>145</v>
      </c>
      <c r="J415" s="43" t="s">
        <v>145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f t="shared" ref="T415:Y415" si="130">T416+T417</f>
        <v>0</v>
      </c>
      <c r="U415" s="4">
        <f t="shared" si="130"/>
        <v>0</v>
      </c>
      <c r="V415" s="4">
        <f t="shared" si="130"/>
        <v>0</v>
      </c>
      <c r="W415" s="4">
        <f t="shared" si="130"/>
        <v>0</v>
      </c>
      <c r="X415" s="4">
        <f t="shared" si="130"/>
        <v>0</v>
      </c>
      <c r="Y415" s="4">
        <f t="shared" si="130"/>
        <v>0</v>
      </c>
    </row>
    <row r="416" spans="1:25" ht="39.75" customHeight="1">
      <c r="A416" s="41"/>
      <c r="B416" s="45" t="s">
        <v>146</v>
      </c>
      <c r="C416" s="44" t="s">
        <v>157</v>
      </c>
      <c r="D416" s="44" t="s">
        <v>145</v>
      </c>
      <c r="E416" s="43" t="s">
        <v>145</v>
      </c>
      <c r="F416" s="43" t="s">
        <v>145</v>
      </c>
      <c r="G416" s="44"/>
      <c r="H416" s="64" t="s">
        <v>145</v>
      </c>
      <c r="I416" s="64" t="s">
        <v>145</v>
      </c>
      <c r="J416" s="64" t="s">
        <v>145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2">
        <v>0</v>
      </c>
      <c r="Y416" s="4">
        <f>T416+U416+V416+W416+X416</f>
        <v>0</v>
      </c>
    </row>
    <row r="417" spans="1:25" ht="37.5" customHeight="1">
      <c r="A417" s="41"/>
      <c r="B417" s="42" t="s">
        <v>371</v>
      </c>
      <c r="C417" s="44" t="s">
        <v>157</v>
      </c>
      <c r="D417" s="44" t="s">
        <v>145</v>
      </c>
      <c r="E417" s="43" t="s">
        <v>145</v>
      </c>
      <c r="F417" s="43" t="s">
        <v>145</v>
      </c>
      <c r="G417" s="44"/>
      <c r="H417" s="64" t="s">
        <v>145</v>
      </c>
      <c r="I417" s="64" t="s">
        <v>145</v>
      </c>
      <c r="J417" s="64" t="s">
        <v>145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2">
        <v>0</v>
      </c>
      <c r="Y417" s="4">
        <f>T417+U417+V417+W417+X417</f>
        <v>0</v>
      </c>
    </row>
    <row r="418" spans="1:25" ht="139.5" customHeight="1">
      <c r="A418" s="41" t="s">
        <v>409</v>
      </c>
      <c r="B418" s="42" t="s">
        <v>456</v>
      </c>
      <c r="C418" s="43" t="s">
        <v>145</v>
      </c>
      <c r="D418" s="44" t="s">
        <v>145</v>
      </c>
      <c r="E418" s="43" t="s">
        <v>145</v>
      </c>
      <c r="F418" s="64" t="s">
        <v>465</v>
      </c>
      <c r="G418" s="44" t="s">
        <v>370</v>
      </c>
      <c r="H418" s="43" t="s">
        <v>145</v>
      </c>
      <c r="I418" s="43" t="s">
        <v>145</v>
      </c>
      <c r="J418" s="43" t="s">
        <v>145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f>U419+U420</f>
        <v>0</v>
      </c>
      <c r="V418" s="4">
        <f>V419+V420+V421+V422</f>
        <v>6019.2199999999993</v>
      </c>
      <c r="W418" s="4">
        <f>W419+W420+W421+W422</f>
        <v>4580.95</v>
      </c>
      <c r="X418" s="4">
        <f>X419+X420+X421+X422</f>
        <v>3483.12</v>
      </c>
      <c r="Y418" s="4">
        <f>Y419+Y420+Y421+Y422</f>
        <v>14083.289999999999</v>
      </c>
    </row>
    <row r="419" spans="1:25" ht="25.5" customHeight="1">
      <c r="A419" s="41"/>
      <c r="B419" s="45" t="s">
        <v>146</v>
      </c>
      <c r="C419" s="44" t="s">
        <v>157</v>
      </c>
      <c r="D419" s="44" t="s">
        <v>145</v>
      </c>
      <c r="E419" s="43" t="s">
        <v>145</v>
      </c>
      <c r="F419" s="43" t="s">
        <v>145</v>
      </c>
      <c r="G419" s="44"/>
      <c r="H419" s="46" t="s">
        <v>177</v>
      </c>
      <c r="I419" s="46" t="s">
        <v>426</v>
      </c>
      <c r="J419" s="46" t="s">
        <v>186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432.95</v>
      </c>
      <c r="W419" s="4">
        <v>385.29</v>
      </c>
      <c r="X419" s="2">
        <v>350.15</v>
      </c>
      <c r="Y419" s="4">
        <f>U419+V419+W419+X419</f>
        <v>1168.3899999999999</v>
      </c>
    </row>
    <row r="420" spans="1:25" ht="36.75" customHeight="1">
      <c r="A420" s="41"/>
      <c r="B420" s="42" t="s">
        <v>371</v>
      </c>
      <c r="C420" s="44" t="s">
        <v>157</v>
      </c>
      <c r="D420" s="44" t="s">
        <v>145</v>
      </c>
      <c r="E420" s="43" t="s">
        <v>145</v>
      </c>
      <c r="F420" s="43" t="s">
        <v>145</v>
      </c>
      <c r="G420" s="44"/>
      <c r="H420" s="46" t="s">
        <v>177</v>
      </c>
      <c r="I420" s="46" t="s">
        <v>426</v>
      </c>
      <c r="J420" s="46" t="s">
        <v>186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4377.4799999999996</v>
      </c>
      <c r="W420" s="4">
        <v>3895.7</v>
      </c>
      <c r="X420" s="2">
        <v>2833</v>
      </c>
      <c r="Y420" s="4">
        <f>U420+V420+W420+X420</f>
        <v>11106.18</v>
      </c>
    </row>
    <row r="421" spans="1:25" ht="30" customHeight="1">
      <c r="A421" s="41"/>
      <c r="B421" s="45" t="s">
        <v>146</v>
      </c>
      <c r="C421" s="44" t="s">
        <v>157</v>
      </c>
      <c r="D421" s="44" t="s">
        <v>145</v>
      </c>
      <c r="E421" s="43" t="s">
        <v>145</v>
      </c>
      <c r="F421" s="43" t="s">
        <v>145</v>
      </c>
      <c r="G421" s="44"/>
      <c r="H421" s="46" t="s">
        <v>177</v>
      </c>
      <c r="I421" s="46" t="s">
        <v>426</v>
      </c>
      <c r="J421" s="46" t="s">
        <v>182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108.79</v>
      </c>
      <c r="W421" s="4">
        <v>26.96</v>
      </c>
      <c r="X421" s="2">
        <v>32.97</v>
      </c>
      <c r="Y421" s="4">
        <f>U421+V421+W421+X421</f>
        <v>168.72</v>
      </c>
    </row>
    <row r="422" spans="1:25" ht="36" customHeight="1">
      <c r="A422" s="41"/>
      <c r="B422" s="42" t="s">
        <v>371</v>
      </c>
      <c r="C422" s="44" t="s">
        <v>157</v>
      </c>
      <c r="D422" s="44" t="s">
        <v>145</v>
      </c>
      <c r="E422" s="43" t="s">
        <v>145</v>
      </c>
      <c r="F422" s="43" t="s">
        <v>145</v>
      </c>
      <c r="G422" s="44"/>
      <c r="H422" s="46" t="s">
        <v>177</v>
      </c>
      <c r="I422" s="46" t="s">
        <v>426</v>
      </c>
      <c r="J422" s="46" t="s">
        <v>182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1100</v>
      </c>
      <c r="W422" s="4">
        <v>273</v>
      </c>
      <c r="X422" s="2">
        <v>267</v>
      </c>
      <c r="Y422" s="4">
        <f>U422+V422+W422+X422</f>
        <v>1640</v>
      </c>
    </row>
    <row r="423" spans="1:25" ht="106.5" customHeight="1">
      <c r="A423" s="41" t="s">
        <v>410</v>
      </c>
      <c r="B423" s="42" t="s">
        <v>428</v>
      </c>
      <c r="C423" s="43" t="s">
        <v>145</v>
      </c>
      <c r="D423" s="44" t="s">
        <v>145</v>
      </c>
      <c r="E423" s="43" t="s">
        <v>145</v>
      </c>
      <c r="F423" s="64" t="s">
        <v>465</v>
      </c>
      <c r="G423" s="44" t="s">
        <v>370</v>
      </c>
      <c r="H423" s="43" t="s">
        <v>145</v>
      </c>
      <c r="I423" s="43" t="s">
        <v>145</v>
      </c>
      <c r="J423" s="43" t="s">
        <v>145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7">
        <f>U424+U425</f>
        <v>0</v>
      </c>
      <c r="V423" s="7">
        <f>V424+V425</f>
        <v>0</v>
      </c>
      <c r="W423" s="4">
        <f>W424+W425</f>
        <v>700</v>
      </c>
      <c r="X423" s="4">
        <f>X424+X425</f>
        <v>500</v>
      </c>
      <c r="Y423" s="4">
        <f>Y424+Y425</f>
        <v>1200</v>
      </c>
    </row>
    <row r="424" spans="1:25" ht="27.75" customHeight="1">
      <c r="A424" s="41"/>
      <c r="B424" s="45" t="s">
        <v>146</v>
      </c>
      <c r="C424" s="44" t="s">
        <v>157</v>
      </c>
      <c r="D424" s="44" t="s">
        <v>145</v>
      </c>
      <c r="E424" s="43" t="s">
        <v>145</v>
      </c>
      <c r="F424" s="43" t="s">
        <v>145</v>
      </c>
      <c r="G424" s="44"/>
      <c r="H424" s="46" t="s">
        <v>177</v>
      </c>
      <c r="I424" s="46" t="s">
        <v>426</v>
      </c>
      <c r="J424" s="46" t="s">
        <v>182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7">
        <v>0</v>
      </c>
      <c r="V424" s="2">
        <v>0</v>
      </c>
      <c r="W424" s="4">
        <v>63</v>
      </c>
      <c r="X424" s="4">
        <v>55</v>
      </c>
      <c r="Y424" s="4">
        <f>U424+V424+W424+X424</f>
        <v>118</v>
      </c>
    </row>
    <row r="425" spans="1:25" ht="39.75" customHeight="1">
      <c r="A425" s="54"/>
      <c r="B425" s="42" t="s">
        <v>371</v>
      </c>
      <c r="C425" s="44" t="s">
        <v>157</v>
      </c>
      <c r="D425" s="44" t="s">
        <v>145</v>
      </c>
      <c r="E425" s="43" t="s">
        <v>145</v>
      </c>
      <c r="F425" s="43" t="s">
        <v>145</v>
      </c>
      <c r="G425" s="44"/>
      <c r="H425" s="46" t="s">
        <v>177</v>
      </c>
      <c r="I425" s="46" t="s">
        <v>426</v>
      </c>
      <c r="J425" s="46" t="s">
        <v>182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7">
        <v>0</v>
      </c>
      <c r="V425" s="2">
        <v>0</v>
      </c>
      <c r="W425" s="4">
        <v>637</v>
      </c>
      <c r="X425" s="4">
        <v>445</v>
      </c>
      <c r="Y425" s="4">
        <f>U425+V425+W425+X425</f>
        <v>1082</v>
      </c>
    </row>
    <row r="426" spans="1:25" ht="116.25" customHeight="1">
      <c r="A426" s="41" t="s">
        <v>411</v>
      </c>
      <c r="B426" s="42" t="s">
        <v>505</v>
      </c>
      <c r="C426" s="43" t="s">
        <v>145</v>
      </c>
      <c r="D426" s="44" t="s">
        <v>145</v>
      </c>
      <c r="E426" s="43" t="s">
        <v>145</v>
      </c>
      <c r="F426" s="64" t="s">
        <v>465</v>
      </c>
      <c r="G426" s="44" t="s">
        <v>152</v>
      </c>
      <c r="H426" s="43" t="s">
        <v>145</v>
      </c>
      <c r="I426" s="43" t="s">
        <v>145</v>
      </c>
      <c r="J426" s="43" t="s">
        <v>145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7">
        <f>U427+U428</f>
        <v>0</v>
      </c>
      <c r="V426" s="4">
        <f>V427+V428+V429+V430</f>
        <v>4414.28</v>
      </c>
      <c r="W426" s="4">
        <f>W427+W428+W429+W430</f>
        <v>2800</v>
      </c>
      <c r="X426" s="4">
        <f>X427+X428+X429+X430</f>
        <v>2787.54</v>
      </c>
      <c r="Y426" s="4">
        <f>Y427+Y428+Y429+Y430</f>
        <v>10001.82</v>
      </c>
    </row>
    <row r="427" spans="1:25" ht="28.5" customHeight="1">
      <c r="A427" s="41"/>
      <c r="B427" s="45" t="s">
        <v>146</v>
      </c>
      <c r="C427" s="44" t="s">
        <v>157</v>
      </c>
      <c r="D427" s="44" t="s">
        <v>145</v>
      </c>
      <c r="E427" s="43" t="s">
        <v>145</v>
      </c>
      <c r="F427" s="43" t="s">
        <v>145</v>
      </c>
      <c r="G427" s="44"/>
      <c r="H427" s="46" t="s">
        <v>187</v>
      </c>
      <c r="I427" s="46" t="s">
        <v>426</v>
      </c>
      <c r="J427" s="46" t="s">
        <v>182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7">
        <v>0</v>
      </c>
      <c r="V427" s="2">
        <v>248.93</v>
      </c>
      <c r="W427" s="4">
        <v>153.1</v>
      </c>
      <c r="X427" s="4">
        <v>183.04</v>
      </c>
      <c r="Y427" s="4">
        <f>U427+V427+W427+X427</f>
        <v>585.06999999999994</v>
      </c>
    </row>
    <row r="428" spans="1:25" ht="37.5" customHeight="1">
      <c r="A428" s="41"/>
      <c r="B428" s="42" t="s">
        <v>371</v>
      </c>
      <c r="C428" s="44" t="s">
        <v>157</v>
      </c>
      <c r="D428" s="44" t="s">
        <v>145</v>
      </c>
      <c r="E428" s="43" t="s">
        <v>145</v>
      </c>
      <c r="F428" s="43" t="s">
        <v>145</v>
      </c>
      <c r="G428" s="44"/>
      <c r="H428" s="46" t="s">
        <v>187</v>
      </c>
      <c r="I428" s="46" t="s">
        <v>426</v>
      </c>
      <c r="J428" s="46" t="s">
        <v>182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7">
        <v>0</v>
      </c>
      <c r="V428" s="2">
        <v>2517</v>
      </c>
      <c r="W428" s="4">
        <v>1548</v>
      </c>
      <c r="X428" s="4">
        <v>1480.9</v>
      </c>
      <c r="Y428" s="4">
        <f>U428+V428+W428+X428</f>
        <v>5545.9</v>
      </c>
    </row>
    <row r="429" spans="1:25" ht="27" customHeight="1">
      <c r="A429" s="41"/>
      <c r="B429" s="45" t="s">
        <v>146</v>
      </c>
      <c r="C429" s="44" t="s">
        <v>157</v>
      </c>
      <c r="D429" s="44" t="s">
        <v>145</v>
      </c>
      <c r="E429" s="43" t="s">
        <v>145</v>
      </c>
      <c r="F429" s="43" t="s">
        <v>145</v>
      </c>
      <c r="G429" s="44"/>
      <c r="H429" s="46" t="s">
        <v>187</v>
      </c>
      <c r="I429" s="46" t="s">
        <v>426</v>
      </c>
      <c r="J429" s="46" t="s">
        <v>186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7">
        <v>0</v>
      </c>
      <c r="V429" s="2">
        <v>148.35</v>
      </c>
      <c r="W429" s="4">
        <v>98.9</v>
      </c>
      <c r="X429" s="4">
        <v>123.6</v>
      </c>
      <c r="Y429" s="4">
        <f>U429+V429+W429+X429</f>
        <v>370.85</v>
      </c>
    </row>
    <row r="430" spans="1:25" ht="37.5" customHeight="1">
      <c r="A430" s="41"/>
      <c r="B430" s="42" t="s">
        <v>371</v>
      </c>
      <c r="C430" s="44" t="s">
        <v>157</v>
      </c>
      <c r="D430" s="44" t="s">
        <v>145</v>
      </c>
      <c r="E430" s="43" t="s">
        <v>145</v>
      </c>
      <c r="F430" s="43" t="s">
        <v>145</v>
      </c>
      <c r="G430" s="44"/>
      <c r="H430" s="46" t="s">
        <v>187</v>
      </c>
      <c r="I430" s="46" t="s">
        <v>426</v>
      </c>
      <c r="J430" s="46" t="s">
        <v>186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7">
        <v>0</v>
      </c>
      <c r="V430" s="2">
        <v>1500</v>
      </c>
      <c r="W430" s="4">
        <v>1000</v>
      </c>
      <c r="X430" s="4">
        <v>1000</v>
      </c>
      <c r="Y430" s="4">
        <f>U430+V430+W430+X430</f>
        <v>3500</v>
      </c>
    </row>
    <row r="431" spans="1:25" ht="125.25" customHeight="1">
      <c r="A431" s="41" t="s">
        <v>412</v>
      </c>
      <c r="B431" s="42" t="s">
        <v>513</v>
      </c>
      <c r="C431" s="43" t="s">
        <v>145</v>
      </c>
      <c r="D431" s="44" t="s">
        <v>145</v>
      </c>
      <c r="E431" s="43" t="s">
        <v>145</v>
      </c>
      <c r="F431" s="64" t="s">
        <v>465</v>
      </c>
      <c r="G431" s="44" t="s">
        <v>152</v>
      </c>
      <c r="H431" s="43" t="s">
        <v>145</v>
      </c>
      <c r="I431" s="43" t="s">
        <v>145</v>
      </c>
      <c r="J431" s="43" t="s">
        <v>145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7">
        <f>U432+U433</f>
        <v>0</v>
      </c>
      <c r="V431" s="4">
        <f>V432+V433+V434+V435</f>
        <v>4414.29</v>
      </c>
      <c r="W431" s="4">
        <f>W432+W433+W434+W435</f>
        <v>2800</v>
      </c>
      <c r="X431" s="4">
        <f>X432+X433+X434+X435</f>
        <v>2787.52</v>
      </c>
      <c r="Y431" s="4">
        <f>Y432+Y433+Y434+Y435</f>
        <v>10001.81</v>
      </c>
    </row>
    <row r="432" spans="1:25" ht="27" customHeight="1">
      <c r="A432" s="41"/>
      <c r="B432" s="45" t="s">
        <v>146</v>
      </c>
      <c r="C432" s="44" t="s">
        <v>157</v>
      </c>
      <c r="D432" s="44" t="s">
        <v>145</v>
      </c>
      <c r="E432" s="43" t="s">
        <v>145</v>
      </c>
      <c r="F432" s="43" t="s">
        <v>145</v>
      </c>
      <c r="G432" s="44"/>
      <c r="H432" s="46" t="s">
        <v>187</v>
      </c>
      <c r="I432" s="46" t="s">
        <v>426</v>
      </c>
      <c r="J432" s="46" t="s">
        <v>182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7">
        <v>0</v>
      </c>
      <c r="V432" s="2">
        <v>248.94</v>
      </c>
      <c r="W432" s="4">
        <v>153.1</v>
      </c>
      <c r="X432" s="4">
        <v>183.03</v>
      </c>
      <c r="Y432" s="4">
        <f>U432+V432+W432+X432</f>
        <v>585.06999999999994</v>
      </c>
    </row>
    <row r="433" spans="1:25" ht="36.75" customHeight="1">
      <c r="A433" s="41"/>
      <c r="B433" s="42" t="s">
        <v>371</v>
      </c>
      <c r="C433" s="44" t="s">
        <v>157</v>
      </c>
      <c r="D433" s="44" t="s">
        <v>145</v>
      </c>
      <c r="E433" s="43" t="s">
        <v>145</v>
      </c>
      <c r="F433" s="43" t="s">
        <v>145</v>
      </c>
      <c r="G433" s="44"/>
      <c r="H433" s="46" t="s">
        <v>187</v>
      </c>
      <c r="I433" s="46" t="s">
        <v>426</v>
      </c>
      <c r="J433" s="46" t="s">
        <v>182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0</v>
      </c>
      <c r="U433" s="7">
        <v>0</v>
      </c>
      <c r="V433" s="2">
        <v>2517</v>
      </c>
      <c r="W433" s="4">
        <v>1548</v>
      </c>
      <c r="X433" s="4">
        <v>1480.9</v>
      </c>
      <c r="Y433" s="4">
        <f>U433+V433+W433+X433</f>
        <v>5545.9</v>
      </c>
    </row>
    <row r="434" spans="1:25" ht="27.75" customHeight="1">
      <c r="A434" s="41"/>
      <c r="B434" s="45" t="s">
        <v>146</v>
      </c>
      <c r="C434" s="44" t="s">
        <v>157</v>
      </c>
      <c r="D434" s="44" t="s">
        <v>145</v>
      </c>
      <c r="E434" s="43" t="s">
        <v>145</v>
      </c>
      <c r="F434" s="43" t="s">
        <v>145</v>
      </c>
      <c r="G434" s="44"/>
      <c r="H434" s="46" t="s">
        <v>187</v>
      </c>
      <c r="I434" s="46" t="s">
        <v>426</v>
      </c>
      <c r="J434" s="46" t="s">
        <v>186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7">
        <v>0</v>
      </c>
      <c r="V434" s="2">
        <v>148.35</v>
      </c>
      <c r="W434" s="4">
        <v>98.9</v>
      </c>
      <c r="X434" s="4">
        <v>123.59</v>
      </c>
      <c r="Y434" s="4">
        <f>U434+V434+W434+X434</f>
        <v>370.84000000000003</v>
      </c>
    </row>
    <row r="435" spans="1:25" ht="37.5" customHeight="1">
      <c r="A435" s="41"/>
      <c r="B435" s="42" t="s">
        <v>371</v>
      </c>
      <c r="C435" s="44" t="s">
        <v>157</v>
      </c>
      <c r="D435" s="44" t="s">
        <v>145</v>
      </c>
      <c r="E435" s="43" t="s">
        <v>145</v>
      </c>
      <c r="F435" s="43" t="s">
        <v>145</v>
      </c>
      <c r="G435" s="44"/>
      <c r="H435" s="46" t="s">
        <v>187</v>
      </c>
      <c r="I435" s="46" t="s">
        <v>426</v>
      </c>
      <c r="J435" s="46" t="s">
        <v>186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7">
        <v>0</v>
      </c>
      <c r="V435" s="2">
        <v>1500</v>
      </c>
      <c r="W435" s="4">
        <v>1000</v>
      </c>
      <c r="X435" s="4">
        <v>1000</v>
      </c>
      <c r="Y435" s="4">
        <f>U435+V435+W435+X435</f>
        <v>3500</v>
      </c>
    </row>
    <row r="436" spans="1:25" ht="105" customHeight="1">
      <c r="A436" s="41" t="s">
        <v>413</v>
      </c>
      <c r="B436" s="42" t="s">
        <v>457</v>
      </c>
      <c r="C436" s="43" t="s">
        <v>145</v>
      </c>
      <c r="D436" s="44" t="s">
        <v>145</v>
      </c>
      <c r="E436" s="43" t="s">
        <v>145</v>
      </c>
      <c r="F436" s="64" t="s">
        <v>465</v>
      </c>
      <c r="G436" s="44" t="s">
        <v>425</v>
      </c>
      <c r="H436" s="43" t="s">
        <v>145</v>
      </c>
      <c r="I436" s="43" t="s">
        <v>145</v>
      </c>
      <c r="J436" s="43" t="s">
        <v>145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7">
        <f>U438+U437</f>
        <v>0</v>
      </c>
      <c r="V436" s="4">
        <f>V438+V437</f>
        <v>2324</v>
      </c>
      <c r="W436" s="4">
        <f>W438+W437</f>
        <v>3735</v>
      </c>
      <c r="X436" s="4">
        <f>X438+X437</f>
        <v>3735</v>
      </c>
      <c r="Y436" s="4">
        <f>Y437+Y438</f>
        <v>9794</v>
      </c>
    </row>
    <row r="437" spans="1:25" ht="24" customHeight="1">
      <c r="A437" s="41"/>
      <c r="B437" s="45" t="s">
        <v>146</v>
      </c>
      <c r="C437" s="44" t="s">
        <v>157</v>
      </c>
      <c r="D437" s="44" t="s">
        <v>145</v>
      </c>
      <c r="E437" s="43" t="s">
        <v>145</v>
      </c>
      <c r="F437" s="43" t="s">
        <v>145</v>
      </c>
      <c r="G437" s="44"/>
      <c r="H437" s="46" t="s">
        <v>188</v>
      </c>
      <c r="I437" s="46" t="s">
        <v>426</v>
      </c>
      <c r="J437" s="46" t="s">
        <v>182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7">
        <v>0</v>
      </c>
      <c r="V437" s="2">
        <v>209.16</v>
      </c>
      <c r="W437" s="4">
        <v>336.15</v>
      </c>
      <c r="X437" s="4">
        <v>410.85</v>
      </c>
      <c r="Y437" s="4">
        <f>U437+V437+W437+X437</f>
        <v>956.16</v>
      </c>
    </row>
    <row r="438" spans="1:25" ht="39.75" customHeight="1">
      <c r="A438" s="41"/>
      <c r="B438" s="42" t="s">
        <v>371</v>
      </c>
      <c r="C438" s="44" t="s">
        <v>157</v>
      </c>
      <c r="D438" s="44" t="s">
        <v>145</v>
      </c>
      <c r="E438" s="43" t="s">
        <v>145</v>
      </c>
      <c r="F438" s="43" t="s">
        <v>145</v>
      </c>
      <c r="G438" s="44"/>
      <c r="H438" s="46" t="s">
        <v>188</v>
      </c>
      <c r="I438" s="46" t="s">
        <v>426</v>
      </c>
      <c r="J438" s="46" t="s">
        <v>182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7">
        <v>0</v>
      </c>
      <c r="V438" s="2">
        <v>2114.84</v>
      </c>
      <c r="W438" s="4">
        <v>3398.85</v>
      </c>
      <c r="X438" s="4">
        <v>3324.15</v>
      </c>
      <c r="Y438" s="4">
        <f>U438+V438+W438+X438</f>
        <v>8837.84</v>
      </c>
    </row>
    <row r="439" spans="1:25" ht="108" customHeight="1">
      <c r="A439" s="41" t="s">
        <v>414</v>
      </c>
      <c r="B439" s="42" t="s">
        <v>506</v>
      </c>
      <c r="C439" s="43" t="s">
        <v>145</v>
      </c>
      <c r="D439" s="44" t="s">
        <v>145</v>
      </c>
      <c r="E439" s="43" t="s">
        <v>145</v>
      </c>
      <c r="F439" s="64" t="s">
        <v>465</v>
      </c>
      <c r="G439" s="44" t="s">
        <v>165</v>
      </c>
      <c r="H439" s="43" t="s">
        <v>145</v>
      </c>
      <c r="I439" s="43" t="s">
        <v>145</v>
      </c>
      <c r="J439" s="43" t="s">
        <v>145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f>U440+U441</f>
        <v>0</v>
      </c>
      <c r="V439" s="4">
        <f>V440+V441</f>
        <v>1479.0100000000002</v>
      </c>
      <c r="W439" s="4">
        <f>W440+W441</f>
        <v>431.49</v>
      </c>
      <c r="X439" s="4">
        <f>X440+X441</f>
        <v>297.31</v>
      </c>
      <c r="Y439" s="4">
        <f>Y440+Y441</f>
        <v>2207.81</v>
      </c>
    </row>
    <row r="440" spans="1:25" ht="37.5" customHeight="1">
      <c r="A440" s="41"/>
      <c r="B440" s="45" t="s">
        <v>146</v>
      </c>
      <c r="C440" s="44" t="s">
        <v>157</v>
      </c>
      <c r="D440" s="44" t="s">
        <v>145</v>
      </c>
      <c r="E440" s="43" t="s">
        <v>145</v>
      </c>
      <c r="F440" s="43" t="s">
        <v>145</v>
      </c>
      <c r="G440" s="44"/>
      <c r="H440" s="46" t="s">
        <v>185</v>
      </c>
      <c r="I440" s="46" t="s">
        <v>426</v>
      </c>
      <c r="J440" s="46" t="s">
        <v>182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2">
        <v>133.11000000000001</v>
      </c>
      <c r="W440" s="4">
        <v>38.840000000000003</v>
      </c>
      <c r="X440" s="4">
        <v>32.71</v>
      </c>
      <c r="Y440" s="4">
        <f>U440+V440+W440+X440</f>
        <v>204.66000000000003</v>
      </c>
    </row>
    <row r="441" spans="1:25" ht="40.5" customHeight="1">
      <c r="A441" s="41"/>
      <c r="B441" s="42" t="s">
        <v>371</v>
      </c>
      <c r="C441" s="44" t="s">
        <v>157</v>
      </c>
      <c r="D441" s="44" t="s">
        <v>145</v>
      </c>
      <c r="E441" s="43" t="s">
        <v>145</v>
      </c>
      <c r="F441" s="43" t="s">
        <v>145</v>
      </c>
      <c r="G441" s="44"/>
      <c r="H441" s="46" t="s">
        <v>185</v>
      </c>
      <c r="I441" s="46" t="s">
        <v>426</v>
      </c>
      <c r="J441" s="46" t="s">
        <v>182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2">
        <v>1345.9</v>
      </c>
      <c r="W441" s="4">
        <v>392.65</v>
      </c>
      <c r="X441" s="4">
        <v>264.60000000000002</v>
      </c>
      <c r="Y441" s="4">
        <f>U441+V441+W441+X441</f>
        <v>2003.15</v>
      </c>
    </row>
    <row r="442" spans="1:25" ht="117" customHeight="1">
      <c r="A442" s="41" t="s">
        <v>415</v>
      </c>
      <c r="B442" s="42" t="s">
        <v>458</v>
      </c>
      <c r="C442" s="43" t="s">
        <v>145</v>
      </c>
      <c r="D442" s="44" t="s">
        <v>145</v>
      </c>
      <c r="E442" s="43" t="s">
        <v>145</v>
      </c>
      <c r="F442" s="64" t="s">
        <v>465</v>
      </c>
      <c r="G442" s="44" t="s">
        <v>165</v>
      </c>
      <c r="H442" s="43" t="s">
        <v>145</v>
      </c>
      <c r="I442" s="43" t="s">
        <v>145</v>
      </c>
      <c r="J442" s="43" t="s">
        <v>145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0</v>
      </c>
      <c r="U442" s="4">
        <f>U443+U444</f>
        <v>0</v>
      </c>
      <c r="V442" s="4">
        <f>V443+V444</f>
        <v>1479.0100000000002</v>
      </c>
      <c r="W442" s="4">
        <f>W443+W444</f>
        <v>431.47999999999996</v>
      </c>
      <c r="X442" s="4">
        <f>X443+X444</f>
        <v>297.3</v>
      </c>
      <c r="Y442" s="4">
        <f>Y443+Y444</f>
        <v>2207.79</v>
      </c>
    </row>
    <row r="443" spans="1:25" ht="24" customHeight="1">
      <c r="A443" s="41"/>
      <c r="B443" s="45" t="s">
        <v>146</v>
      </c>
      <c r="C443" s="44" t="s">
        <v>157</v>
      </c>
      <c r="D443" s="44" t="s">
        <v>145</v>
      </c>
      <c r="E443" s="43" t="s">
        <v>145</v>
      </c>
      <c r="F443" s="43" t="s">
        <v>145</v>
      </c>
      <c r="G443" s="44"/>
      <c r="H443" s="46" t="s">
        <v>185</v>
      </c>
      <c r="I443" s="46" t="s">
        <v>426</v>
      </c>
      <c r="J443" s="46" t="s">
        <v>182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2">
        <v>133.11000000000001</v>
      </c>
      <c r="W443" s="4">
        <v>38.83</v>
      </c>
      <c r="X443" s="4">
        <v>32.700000000000003</v>
      </c>
      <c r="Y443" s="4">
        <f>U443+V443+W443+X443</f>
        <v>204.64</v>
      </c>
    </row>
    <row r="444" spans="1:25" ht="40.5" customHeight="1">
      <c r="A444" s="41"/>
      <c r="B444" s="42" t="s">
        <v>371</v>
      </c>
      <c r="C444" s="44" t="s">
        <v>157</v>
      </c>
      <c r="D444" s="44" t="s">
        <v>145</v>
      </c>
      <c r="E444" s="43" t="s">
        <v>145</v>
      </c>
      <c r="F444" s="43" t="s">
        <v>145</v>
      </c>
      <c r="G444" s="44"/>
      <c r="H444" s="46" t="s">
        <v>185</v>
      </c>
      <c r="I444" s="46" t="s">
        <v>426</v>
      </c>
      <c r="J444" s="46" t="s">
        <v>182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2">
        <v>1345.9</v>
      </c>
      <c r="W444" s="4">
        <v>392.65</v>
      </c>
      <c r="X444" s="4">
        <v>264.60000000000002</v>
      </c>
      <c r="Y444" s="4">
        <f>U444+V444+W444+X444</f>
        <v>2003.15</v>
      </c>
    </row>
    <row r="445" spans="1:25" ht="89.25" customHeight="1">
      <c r="A445" s="41" t="s">
        <v>416</v>
      </c>
      <c r="B445" s="42" t="s">
        <v>459</v>
      </c>
      <c r="C445" s="43" t="s">
        <v>145</v>
      </c>
      <c r="D445" s="44" t="s">
        <v>145</v>
      </c>
      <c r="E445" s="43" t="s">
        <v>145</v>
      </c>
      <c r="F445" s="64" t="s">
        <v>465</v>
      </c>
      <c r="G445" s="44" t="s">
        <v>164</v>
      </c>
      <c r="H445" s="43" t="s">
        <v>145</v>
      </c>
      <c r="I445" s="43" t="s">
        <v>145</v>
      </c>
      <c r="J445" s="43" t="s">
        <v>145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7">
        <f>U447+U446</f>
        <v>0</v>
      </c>
      <c r="V445" s="4">
        <f>V447+V446</f>
        <v>1479.0100000000002</v>
      </c>
      <c r="W445" s="4">
        <f>W447+W446</f>
        <v>555.11</v>
      </c>
      <c r="X445" s="4">
        <f>X447+X446</f>
        <v>300</v>
      </c>
      <c r="Y445" s="4">
        <f>Y446+Y447</f>
        <v>2334.1200000000003</v>
      </c>
    </row>
    <row r="446" spans="1:25" ht="27" customHeight="1">
      <c r="A446" s="41"/>
      <c r="B446" s="45" t="s">
        <v>146</v>
      </c>
      <c r="C446" s="44" t="s">
        <v>157</v>
      </c>
      <c r="D446" s="44" t="s">
        <v>145</v>
      </c>
      <c r="E446" s="43" t="s">
        <v>145</v>
      </c>
      <c r="F446" s="43" t="s">
        <v>145</v>
      </c>
      <c r="G446" s="44"/>
      <c r="H446" s="46" t="s">
        <v>181</v>
      </c>
      <c r="I446" s="46" t="s">
        <v>426</v>
      </c>
      <c r="J446" s="46" t="s">
        <v>182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7">
        <v>0</v>
      </c>
      <c r="V446" s="2">
        <v>133.11000000000001</v>
      </c>
      <c r="W446" s="4">
        <v>49.96</v>
      </c>
      <c r="X446" s="4">
        <v>33</v>
      </c>
      <c r="Y446" s="4">
        <f>U446+V446+W446+X446</f>
        <v>216.07000000000002</v>
      </c>
    </row>
    <row r="447" spans="1:25" ht="44.25" customHeight="1">
      <c r="A447" s="41"/>
      <c r="B447" s="42" t="s">
        <v>371</v>
      </c>
      <c r="C447" s="44" t="s">
        <v>157</v>
      </c>
      <c r="D447" s="44" t="s">
        <v>145</v>
      </c>
      <c r="E447" s="43" t="s">
        <v>145</v>
      </c>
      <c r="F447" s="43" t="s">
        <v>145</v>
      </c>
      <c r="G447" s="44"/>
      <c r="H447" s="46" t="s">
        <v>181</v>
      </c>
      <c r="I447" s="46" t="s">
        <v>426</v>
      </c>
      <c r="J447" s="46" t="s">
        <v>182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7">
        <v>0</v>
      </c>
      <c r="V447" s="2">
        <v>1345.9</v>
      </c>
      <c r="W447" s="4">
        <v>505.15</v>
      </c>
      <c r="X447" s="4">
        <v>267</v>
      </c>
      <c r="Y447" s="4">
        <f>U447+V447+W447+X447</f>
        <v>2118.0500000000002</v>
      </c>
    </row>
    <row r="448" spans="1:25" ht="87" customHeight="1">
      <c r="A448" s="41" t="s">
        <v>417</v>
      </c>
      <c r="B448" s="42" t="s">
        <v>460</v>
      </c>
      <c r="C448" s="43" t="s">
        <v>145</v>
      </c>
      <c r="D448" s="44" t="s">
        <v>145</v>
      </c>
      <c r="E448" s="43" t="s">
        <v>145</v>
      </c>
      <c r="F448" s="64" t="s">
        <v>465</v>
      </c>
      <c r="G448" s="44" t="s">
        <v>164</v>
      </c>
      <c r="H448" s="43" t="s">
        <v>145</v>
      </c>
      <c r="I448" s="43" t="s">
        <v>145</v>
      </c>
      <c r="J448" s="43" t="s">
        <v>145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7">
        <f>U450+U449</f>
        <v>0</v>
      </c>
      <c r="V448" s="4">
        <f>V450+V449</f>
        <v>1479.0100000000002</v>
      </c>
      <c r="W448" s="4">
        <f>W450+W449</f>
        <v>555.11</v>
      </c>
      <c r="X448" s="7">
        <f>X450+X449</f>
        <v>300</v>
      </c>
      <c r="Y448" s="4">
        <f>Y449+Y450</f>
        <v>2334.1200000000003</v>
      </c>
    </row>
    <row r="449" spans="1:25" ht="24.75" customHeight="1">
      <c r="A449" s="41"/>
      <c r="B449" s="45" t="s">
        <v>146</v>
      </c>
      <c r="C449" s="44" t="s">
        <v>157</v>
      </c>
      <c r="D449" s="44" t="s">
        <v>145</v>
      </c>
      <c r="E449" s="43" t="s">
        <v>145</v>
      </c>
      <c r="F449" s="43" t="s">
        <v>145</v>
      </c>
      <c r="G449" s="44"/>
      <c r="H449" s="46" t="s">
        <v>181</v>
      </c>
      <c r="I449" s="46" t="s">
        <v>426</v>
      </c>
      <c r="J449" s="46" t="s">
        <v>182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7">
        <v>0</v>
      </c>
      <c r="V449" s="2">
        <v>133.11000000000001</v>
      </c>
      <c r="W449" s="4">
        <v>49.96</v>
      </c>
      <c r="X449" s="4">
        <v>33</v>
      </c>
      <c r="Y449" s="4">
        <f>U449+V449+W449+X449</f>
        <v>216.07000000000002</v>
      </c>
    </row>
    <row r="450" spans="1:25" ht="36.75" customHeight="1">
      <c r="A450" s="41"/>
      <c r="B450" s="42" t="s">
        <v>371</v>
      </c>
      <c r="C450" s="44" t="s">
        <v>157</v>
      </c>
      <c r="D450" s="44" t="s">
        <v>145</v>
      </c>
      <c r="E450" s="43" t="s">
        <v>145</v>
      </c>
      <c r="F450" s="43" t="s">
        <v>145</v>
      </c>
      <c r="G450" s="44"/>
      <c r="H450" s="46" t="s">
        <v>181</v>
      </c>
      <c r="I450" s="46" t="s">
        <v>426</v>
      </c>
      <c r="J450" s="46" t="s">
        <v>182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7">
        <v>0</v>
      </c>
      <c r="V450" s="2">
        <v>1345.9</v>
      </c>
      <c r="W450" s="4">
        <v>505.15</v>
      </c>
      <c r="X450" s="4">
        <v>267</v>
      </c>
      <c r="Y450" s="4">
        <f>U450+V450+W450+X450</f>
        <v>2118.0500000000002</v>
      </c>
    </row>
    <row r="451" spans="1:25" ht="136.5" customHeight="1">
      <c r="A451" s="41" t="s">
        <v>418</v>
      </c>
      <c r="B451" s="42" t="s">
        <v>507</v>
      </c>
      <c r="C451" s="43" t="s">
        <v>145</v>
      </c>
      <c r="D451" s="44" t="s">
        <v>145</v>
      </c>
      <c r="E451" s="43" t="s">
        <v>145</v>
      </c>
      <c r="F451" s="64" t="s">
        <v>465</v>
      </c>
      <c r="G451" s="44" t="s">
        <v>71</v>
      </c>
      <c r="H451" s="43" t="s">
        <v>145</v>
      </c>
      <c r="I451" s="43" t="s">
        <v>145</v>
      </c>
      <c r="J451" s="43" t="s">
        <v>145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7">
        <f>U453+U452</f>
        <v>0</v>
      </c>
      <c r="V451" s="7">
        <f>V453+V452</f>
        <v>0</v>
      </c>
      <c r="W451" s="7">
        <f>W453+W452</f>
        <v>0</v>
      </c>
      <c r="X451" s="7">
        <f>X453+X452</f>
        <v>0</v>
      </c>
      <c r="Y451" s="4">
        <f>Y452+Y453</f>
        <v>0</v>
      </c>
    </row>
    <row r="452" spans="1:25" ht="24.75" customHeight="1">
      <c r="A452" s="41"/>
      <c r="B452" s="45" t="s">
        <v>146</v>
      </c>
      <c r="C452" s="44" t="s">
        <v>157</v>
      </c>
      <c r="D452" s="44" t="s">
        <v>145</v>
      </c>
      <c r="E452" s="43" t="s">
        <v>145</v>
      </c>
      <c r="F452" s="43" t="s">
        <v>145</v>
      </c>
      <c r="G452" s="44"/>
      <c r="H452" s="46" t="s">
        <v>177</v>
      </c>
      <c r="I452" s="46" t="s">
        <v>426</v>
      </c>
      <c r="J452" s="43" t="s">
        <v>145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7">
        <v>0</v>
      </c>
      <c r="V452" s="2">
        <v>0</v>
      </c>
      <c r="W452" s="4">
        <v>0</v>
      </c>
      <c r="X452" s="4">
        <v>0</v>
      </c>
      <c r="Y452" s="4">
        <f>U452+V452+W452+X452</f>
        <v>0</v>
      </c>
    </row>
    <row r="453" spans="1:25" ht="36.75" customHeight="1">
      <c r="A453" s="41"/>
      <c r="B453" s="42" t="s">
        <v>371</v>
      </c>
      <c r="C453" s="44" t="s">
        <v>157</v>
      </c>
      <c r="D453" s="44" t="s">
        <v>145</v>
      </c>
      <c r="E453" s="43" t="s">
        <v>145</v>
      </c>
      <c r="F453" s="43" t="s">
        <v>145</v>
      </c>
      <c r="G453" s="44"/>
      <c r="H453" s="46" t="s">
        <v>177</v>
      </c>
      <c r="I453" s="46" t="s">
        <v>426</v>
      </c>
      <c r="J453" s="43" t="s">
        <v>145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7">
        <v>0</v>
      </c>
      <c r="V453" s="2">
        <v>0</v>
      </c>
      <c r="W453" s="4">
        <v>0</v>
      </c>
      <c r="X453" s="4">
        <v>0</v>
      </c>
      <c r="Y453" s="4">
        <f>U453+V453+W453+X453</f>
        <v>0</v>
      </c>
    </row>
    <row r="454" spans="1:25" ht="115.5" customHeight="1">
      <c r="A454" s="41" t="s">
        <v>419</v>
      </c>
      <c r="B454" s="42" t="s">
        <v>512</v>
      </c>
      <c r="C454" s="43" t="s">
        <v>145</v>
      </c>
      <c r="D454" s="44" t="s">
        <v>145</v>
      </c>
      <c r="E454" s="43" t="s">
        <v>145</v>
      </c>
      <c r="F454" s="64" t="s">
        <v>465</v>
      </c>
      <c r="G454" s="44" t="s">
        <v>152</v>
      </c>
      <c r="H454" s="43" t="s">
        <v>145</v>
      </c>
      <c r="I454" s="43" t="s">
        <v>145</v>
      </c>
      <c r="J454" s="43" t="s">
        <v>145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7">
        <f>U456+U455</f>
        <v>0</v>
      </c>
      <c r="V454" s="7">
        <f>V456+V455</f>
        <v>650</v>
      </c>
      <c r="W454" s="7">
        <f>W456+W455</f>
        <v>800</v>
      </c>
      <c r="X454" s="7">
        <f>X456+X455</f>
        <v>800</v>
      </c>
      <c r="Y454" s="4">
        <f>Y455+Y456</f>
        <v>2250</v>
      </c>
    </row>
    <row r="455" spans="1:25" ht="25.5" customHeight="1">
      <c r="A455" s="41"/>
      <c r="B455" s="45" t="s">
        <v>146</v>
      </c>
      <c r="C455" s="44" t="s">
        <v>157</v>
      </c>
      <c r="D455" s="44" t="s">
        <v>145</v>
      </c>
      <c r="E455" s="43" t="s">
        <v>145</v>
      </c>
      <c r="F455" s="43" t="s">
        <v>145</v>
      </c>
      <c r="G455" s="44"/>
      <c r="H455" s="46" t="s">
        <v>187</v>
      </c>
      <c r="I455" s="46" t="s">
        <v>426</v>
      </c>
      <c r="J455" s="46" t="s">
        <v>182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7">
        <f>+U458+U461+U464+U467+U470</f>
        <v>0</v>
      </c>
      <c r="V455" s="2">
        <v>58.5</v>
      </c>
      <c r="W455" s="4">
        <v>72</v>
      </c>
      <c r="X455" s="4">
        <v>88</v>
      </c>
      <c r="Y455" s="4">
        <f>U455+V455+W455+X455</f>
        <v>218.5</v>
      </c>
    </row>
    <row r="456" spans="1:25" ht="36.75" customHeight="1">
      <c r="A456" s="41"/>
      <c r="B456" s="42" t="s">
        <v>371</v>
      </c>
      <c r="C456" s="44" t="s">
        <v>157</v>
      </c>
      <c r="D456" s="44" t="s">
        <v>145</v>
      </c>
      <c r="E456" s="43" t="s">
        <v>145</v>
      </c>
      <c r="F456" s="43" t="s">
        <v>145</v>
      </c>
      <c r="G456" s="44"/>
      <c r="H456" s="46" t="s">
        <v>187</v>
      </c>
      <c r="I456" s="46" t="s">
        <v>426</v>
      </c>
      <c r="J456" s="46" t="s">
        <v>182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7">
        <v>0</v>
      </c>
      <c r="V456" s="2">
        <v>591.5</v>
      </c>
      <c r="W456" s="4">
        <v>728</v>
      </c>
      <c r="X456" s="4">
        <v>712</v>
      </c>
      <c r="Y456" s="4">
        <f>U456+V456+W456+X456</f>
        <v>2031.5</v>
      </c>
    </row>
    <row r="457" spans="1:25" ht="104.25" customHeight="1">
      <c r="A457" s="41" t="s">
        <v>420</v>
      </c>
      <c r="B457" s="42" t="s">
        <v>373</v>
      </c>
      <c r="C457" s="43" t="s">
        <v>145</v>
      </c>
      <c r="D457" s="44" t="s">
        <v>145</v>
      </c>
      <c r="E457" s="43" t="s">
        <v>145</v>
      </c>
      <c r="F457" s="64" t="s">
        <v>465</v>
      </c>
      <c r="G457" s="44" t="s">
        <v>425</v>
      </c>
      <c r="H457" s="43" t="s">
        <v>145</v>
      </c>
      <c r="I457" s="43" t="s">
        <v>145</v>
      </c>
      <c r="J457" s="43" t="s">
        <v>145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7">
        <f>U458+U459</f>
        <v>0</v>
      </c>
      <c r="V457" s="4">
        <f>V458+V459</f>
        <v>1672.48</v>
      </c>
      <c r="W457" s="4">
        <f>W458+W459</f>
        <v>1672.69</v>
      </c>
      <c r="X457" s="4">
        <f>X458+X459</f>
        <v>1672.64</v>
      </c>
      <c r="Y457" s="4">
        <f>Y458+Y459</f>
        <v>5017.8100000000004</v>
      </c>
    </row>
    <row r="458" spans="1:25" ht="28.5" customHeight="1">
      <c r="A458" s="41"/>
      <c r="B458" s="45" t="s">
        <v>146</v>
      </c>
      <c r="C458" s="44" t="s">
        <v>157</v>
      </c>
      <c r="D458" s="44" t="s">
        <v>145</v>
      </c>
      <c r="E458" s="43" t="s">
        <v>145</v>
      </c>
      <c r="F458" s="43" t="s">
        <v>145</v>
      </c>
      <c r="G458" s="44"/>
      <c r="H458" s="46" t="s">
        <v>188</v>
      </c>
      <c r="I458" s="46" t="s">
        <v>426</v>
      </c>
      <c r="J458" s="46" t="s">
        <v>182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7">
        <v>0</v>
      </c>
      <c r="V458" s="2">
        <v>150.52000000000001</v>
      </c>
      <c r="W458" s="4">
        <v>150.54</v>
      </c>
      <c r="X458" s="4">
        <v>183.99</v>
      </c>
      <c r="Y458" s="4">
        <f>U458+V458+W458+X458</f>
        <v>485.05</v>
      </c>
    </row>
    <row r="459" spans="1:25" ht="37.5" customHeight="1">
      <c r="A459" s="41"/>
      <c r="B459" s="42" t="s">
        <v>371</v>
      </c>
      <c r="C459" s="44" t="s">
        <v>157</v>
      </c>
      <c r="D459" s="44" t="s">
        <v>145</v>
      </c>
      <c r="E459" s="43" t="s">
        <v>145</v>
      </c>
      <c r="F459" s="43" t="s">
        <v>145</v>
      </c>
      <c r="G459" s="44"/>
      <c r="H459" s="46" t="s">
        <v>188</v>
      </c>
      <c r="I459" s="46" t="s">
        <v>426</v>
      </c>
      <c r="J459" s="46" t="s">
        <v>182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7">
        <v>0</v>
      </c>
      <c r="V459" s="2">
        <v>1521.96</v>
      </c>
      <c r="W459" s="4">
        <v>1522.15</v>
      </c>
      <c r="X459" s="4">
        <v>1488.65</v>
      </c>
      <c r="Y459" s="4">
        <f>U459+V459+W459+X459</f>
        <v>4532.76</v>
      </c>
    </row>
    <row r="460" spans="1:25" ht="66.75" customHeight="1">
      <c r="A460" s="41" t="s">
        <v>427</v>
      </c>
      <c r="B460" s="42" t="s">
        <v>374</v>
      </c>
      <c r="C460" s="43" t="s">
        <v>145</v>
      </c>
      <c r="D460" s="44" t="s">
        <v>145</v>
      </c>
      <c r="E460" s="43" t="s">
        <v>145</v>
      </c>
      <c r="F460" s="64" t="s">
        <v>465</v>
      </c>
      <c r="G460" s="44" t="s">
        <v>444</v>
      </c>
      <c r="H460" s="43" t="s">
        <v>145</v>
      </c>
      <c r="I460" s="43" t="s">
        <v>145</v>
      </c>
      <c r="J460" s="43" t="s">
        <v>145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7">
        <f>U461+U462</f>
        <v>0</v>
      </c>
      <c r="V460" s="4">
        <f>V461+V462</f>
        <v>0</v>
      </c>
      <c r="W460" s="4">
        <f>W461+W462</f>
        <v>0</v>
      </c>
      <c r="X460" s="7">
        <f>X461+X462</f>
        <v>0</v>
      </c>
      <c r="Y460" s="4">
        <f>Y461+Y462</f>
        <v>0</v>
      </c>
    </row>
    <row r="461" spans="1:25" ht="25.5" customHeight="1">
      <c r="A461" s="41"/>
      <c r="B461" s="45" t="s">
        <v>146</v>
      </c>
      <c r="C461" s="44" t="s">
        <v>157</v>
      </c>
      <c r="D461" s="44" t="s">
        <v>145</v>
      </c>
      <c r="E461" s="43" t="s">
        <v>145</v>
      </c>
      <c r="F461" s="43" t="s">
        <v>145</v>
      </c>
      <c r="G461" s="44"/>
      <c r="H461" s="46"/>
      <c r="I461" s="46"/>
      <c r="J461" s="46"/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7">
        <v>0</v>
      </c>
      <c r="V461" s="2">
        <v>0</v>
      </c>
      <c r="W461" s="4">
        <v>0</v>
      </c>
      <c r="X461" s="4">
        <v>0</v>
      </c>
      <c r="Y461" s="4">
        <f>U461+V461+W461+X461</f>
        <v>0</v>
      </c>
    </row>
    <row r="462" spans="1:25" ht="40.5" customHeight="1">
      <c r="A462" s="41"/>
      <c r="B462" s="42" t="s">
        <v>371</v>
      </c>
      <c r="C462" s="44" t="s">
        <v>157</v>
      </c>
      <c r="D462" s="44" t="s">
        <v>145</v>
      </c>
      <c r="E462" s="43" t="s">
        <v>145</v>
      </c>
      <c r="F462" s="43" t="s">
        <v>145</v>
      </c>
      <c r="G462" s="44"/>
      <c r="H462" s="46"/>
      <c r="I462" s="46"/>
      <c r="J462" s="46"/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7">
        <v>0</v>
      </c>
      <c r="V462" s="2">
        <v>0</v>
      </c>
      <c r="W462" s="4">
        <v>0</v>
      </c>
      <c r="X462" s="4">
        <v>0</v>
      </c>
      <c r="Y462" s="4">
        <f>U462+V462+W462+X462</f>
        <v>0</v>
      </c>
    </row>
    <row r="463" spans="1:25" ht="100.5" customHeight="1">
      <c r="A463" s="41" t="s">
        <v>421</v>
      </c>
      <c r="B463" s="42" t="s">
        <v>508</v>
      </c>
      <c r="C463" s="43" t="s">
        <v>145</v>
      </c>
      <c r="D463" s="44" t="s">
        <v>145</v>
      </c>
      <c r="E463" s="43" t="s">
        <v>145</v>
      </c>
      <c r="F463" s="64" t="s">
        <v>465</v>
      </c>
      <c r="G463" s="44" t="s">
        <v>370</v>
      </c>
      <c r="H463" s="43" t="s">
        <v>145</v>
      </c>
      <c r="I463" s="43" t="s">
        <v>145</v>
      </c>
      <c r="J463" s="64" t="s">
        <v>145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7">
        <v>0</v>
      </c>
      <c r="U463" s="7">
        <v>0</v>
      </c>
      <c r="V463" s="4">
        <f>V464+V465</f>
        <v>130</v>
      </c>
      <c r="W463" s="4">
        <f>W464+W465</f>
        <v>500</v>
      </c>
      <c r="X463" s="4">
        <f>X464+X465</f>
        <v>500</v>
      </c>
      <c r="Y463" s="4">
        <f>Y464+Y465</f>
        <v>1130</v>
      </c>
    </row>
    <row r="464" spans="1:25" ht="26.25" customHeight="1">
      <c r="A464" s="41"/>
      <c r="B464" s="45" t="s">
        <v>146</v>
      </c>
      <c r="C464" s="44" t="s">
        <v>157</v>
      </c>
      <c r="D464" s="44" t="s">
        <v>145</v>
      </c>
      <c r="E464" s="43" t="s">
        <v>145</v>
      </c>
      <c r="F464" s="43" t="s">
        <v>145</v>
      </c>
      <c r="G464" s="44"/>
      <c r="H464" s="46" t="s">
        <v>177</v>
      </c>
      <c r="I464" s="46" t="s">
        <v>426</v>
      </c>
      <c r="J464" s="31" t="s">
        <v>182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7">
        <v>0</v>
      </c>
      <c r="U464" s="7">
        <v>0</v>
      </c>
      <c r="V464" s="4">
        <v>11.7</v>
      </c>
      <c r="W464" s="4">
        <v>45</v>
      </c>
      <c r="X464" s="4">
        <v>55</v>
      </c>
      <c r="Y464" s="4">
        <f>U464+V464+W464+X464</f>
        <v>111.7</v>
      </c>
    </row>
    <row r="465" spans="1:25" ht="31.5" customHeight="1">
      <c r="A465" s="41"/>
      <c r="B465" s="42" t="s">
        <v>371</v>
      </c>
      <c r="C465" s="44" t="s">
        <v>157</v>
      </c>
      <c r="D465" s="44" t="s">
        <v>145</v>
      </c>
      <c r="E465" s="43" t="s">
        <v>145</v>
      </c>
      <c r="F465" s="43" t="s">
        <v>145</v>
      </c>
      <c r="G465" s="44"/>
      <c r="H465" s="46" t="s">
        <v>177</v>
      </c>
      <c r="I465" s="46" t="s">
        <v>426</v>
      </c>
      <c r="J465" s="31" t="s">
        <v>182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7">
        <v>0</v>
      </c>
      <c r="U465" s="7">
        <v>0</v>
      </c>
      <c r="V465" s="4">
        <v>118.3</v>
      </c>
      <c r="W465" s="4">
        <v>455</v>
      </c>
      <c r="X465" s="4">
        <v>445</v>
      </c>
      <c r="Y465" s="4">
        <f>U465+V465+W465+X465</f>
        <v>1018.3</v>
      </c>
    </row>
    <row r="466" spans="1:25" ht="165.75" customHeight="1">
      <c r="A466" s="41" t="s">
        <v>422</v>
      </c>
      <c r="B466" s="42" t="s">
        <v>519</v>
      </c>
      <c r="C466" s="43" t="s">
        <v>145</v>
      </c>
      <c r="D466" s="44" t="s">
        <v>145</v>
      </c>
      <c r="E466" s="43" t="s">
        <v>145</v>
      </c>
      <c r="F466" s="64" t="s">
        <v>465</v>
      </c>
      <c r="G466" s="44" t="s">
        <v>370</v>
      </c>
      <c r="H466" s="43" t="s">
        <v>145</v>
      </c>
      <c r="I466" s="43" t="s">
        <v>145</v>
      </c>
      <c r="J466" s="43" t="s">
        <v>145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7">
        <v>0</v>
      </c>
      <c r="U466" s="7">
        <v>0</v>
      </c>
      <c r="V466" s="4">
        <f>V467+V468</f>
        <v>1528.48</v>
      </c>
      <c r="W466" s="4">
        <f>W467+W468</f>
        <v>500</v>
      </c>
      <c r="X466" s="4">
        <f>X467+X468</f>
        <v>300</v>
      </c>
      <c r="Y466" s="4">
        <f>Y467+Y468</f>
        <v>2328.48</v>
      </c>
    </row>
    <row r="467" spans="1:25" ht="25.5" customHeight="1">
      <c r="A467" s="41"/>
      <c r="B467" s="45" t="s">
        <v>146</v>
      </c>
      <c r="C467" s="44" t="s">
        <v>157</v>
      </c>
      <c r="D467" s="44" t="s">
        <v>145</v>
      </c>
      <c r="E467" s="43" t="s">
        <v>145</v>
      </c>
      <c r="F467" s="43" t="s">
        <v>145</v>
      </c>
      <c r="G467" s="44"/>
      <c r="H467" s="46" t="s">
        <v>177</v>
      </c>
      <c r="I467" s="46" t="s">
        <v>426</v>
      </c>
      <c r="J467" s="46" t="s">
        <v>186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7">
        <v>0</v>
      </c>
      <c r="U467" s="7">
        <v>0</v>
      </c>
      <c r="V467" s="4">
        <v>137.56</v>
      </c>
      <c r="W467" s="4">
        <v>45</v>
      </c>
      <c r="X467" s="4">
        <v>33</v>
      </c>
      <c r="Y467" s="4">
        <f>U467+V467+W467+X467</f>
        <v>215.56</v>
      </c>
    </row>
    <row r="468" spans="1:25" ht="36.75" customHeight="1">
      <c r="A468" s="41"/>
      <c r="B468" s="42" t="s">
        <v>371</v>
      </c>
      <c r="C468" s="44" t="s">
        <v>157</v>
      </c>
      <c r="D468" s="44" t="s">
        <v>145</v>
      </c>
      <c r="E468" s="43" t="s">
        <v>145</v>
      </c>
      <c r="F468" s="43" t="s">
        <v>145</v>
      </c>
      <c r="G468" s="44"/>
      <c r="H468" s="46" t="s">
        <v>177</v>
      </c>
      <c r="I468" s="46" t="s">
        <v>426</v>
      </c>
      <c r="J468" s="46" t="s">
        <v>186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7">
        <v>0</v>
      </c>
      <c r="U468" s="7">
        <v>0</v>
      </c>
      <c r="V468" s="4">
        <v>1390.92</v>
      </c>
      <c r="W468" s="4">
        <v>455</v>
      </c>
      <c r="X468" s="4">
        <v>267</v>
      </c>
      <c r="Y468" s="4">
        <f>U468+V468+W468+X468</f>
        <v>2112.92</v>
      </c>
    </row>
    <row r="469" spans="1:25" ht="198" customHeight="1">
      <c r="A469" s="41" t="s">
        <v>423</v>
      </c>
      <c r="B469" s="42" t="s">
        <v>511</v>
      </c>
      <c r="C469" s="43" t="s">
        <v>145</v>
      </c>
      <c r="D469" s="44" t="s">
        <v>145</v>
      </c>
      <c r="E469" s="43" t="s">
        <v>145</v>
      </c>
      <c r="F469" s="64" t="s">
        <v>465</v>
      </c>
      <c r="G469" s="44" t="s">
        <v>370</v>
      </c>
      <c r="H469" s="43" t="s">
        <v>145</v>
      </c>
      <c r="I469" s="43" t="s">
        <v>145</v>
      </c>
      <c r="J469" s="43" t="s">
        <v>145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7">
        <v>0</v>
      </c>
      <c r="U469" s="55">
        <f>U470+U471</f>
        <v>0</v>
      </c>
      <c r="V469" s="72">
        <f>V470+V471</f>
        <v>1800</v>
      </c>
      <c r="W469" s="72">
        <f>W470+W471</f>
        <v>697.84</v>
      </c>
      <c r="X469" s="72">
        <f>X470+X471</f>
        <v>349.57000000000005</v>
      </c>
      <c r="Y469" s="4">
        <f>Y470+Y471</f>
        <v>2847.41</v>
      </c>
    </row>
    <row r="470" spans="1:25" ht="24" customHeight="1">
      <c r="A470" s="41"/>
      <c r="B470" s="45" t="s">
        <v>146</v>
      </c>
      <c r="C470" s="44" t="s">
        <v>157</v>
      </c>
      <c r="D470" s="44" t="s">
        <v>145</v>
      </c>
      <c r="E470" s="43" t="s">
        <v>145</v>
      </c>
      <c r="F470" s="43" t="s">
        <v>145</v>
      </c>
      <c r="G470" s="44"/>
      <c r="H470" s="46" t="s">
        <v>177</v>
      </c>
      <c r="I470" s="46" t="s">
        <v>426</v>
      </c>
      <c r="J470" s="46" t="s">
        <v>182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7">
        <v>0</v>
      </c>
      <c r="U470" s="55">
        <v>0</v>
      </c>
      <c r="V470" s="4">
        <v>162</v>
      </c>
      <c r="W470" s="72">
        <v>62.84</v>
      </c>
      <c r="X470" s="4">
        <v>38.47</v>
      </c>
      <c r="Y470" s="4">
        <f>T470+U470+V470+W470+X470</f>
        <v>263.31</v>
      </c>
    </row>
    <row r="471" spans="1:25" ht="35.25" customHeight="1">
      <c r="A471" s="41"/>
      <c r="B471" s="42" t="s">
        <v>371</v>
      </c>
      <c r="C471" s="44" t="s">
        <v>157</v>
      </c>
      <c r="D471" s="44" t="s">
        <v>145</v>
      </c>
      <c r="E471" s="43" t="s">
        <v>145</v>
      </c>
      <c r="F471" s="43" t="s">
        <v>145</v>
      </c>
      <c r="G471" s="44"/>
      <c r="H471" s="46" t="s">
        <v>177</v>
      </c>
      <c r="I471" s="46" t="s">
        <v>426</v>
      </c>
      <c r="J471" s="46" t="s">
        <v>182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7">
        <v>0</v>
      </c>
      <c r="U471" s="55">
        <v>0</v>
      </c>
      <c r="V471" s="4">
        <v>1638</v>
      </c>
      <c r="W471" s="72">
        <v>635</v>
      </c>
      <c r="X471" s="4">
        <v>311.10000000000002</v>
      </c>
      <c r="Y471" s="4">
        <f>T471+U471+V471+W471+X471</f>
        <v>2584.1</v>
      </c>
    </row>
    <row r="473" spans="1:25" ht="56.25" customHeight="1">
      <c r="A473" s="74" t="s">
        <v>510</v>
      </c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67" t="s">
        <v>287</v>
      </c>
    </row>
  </sheetData>
  <mergeCells count="50">
    <mergeCell ref="A10:A11"/>
    <mergeCell ref="B10:B11"/>
    <mergeCell ref="C10:C11"/>
    <mergeCell ref="G10:G11"/>
    <mergeCell ref="H10:J10"/>
    <mergeCell ref="C322:C328"/>
    <mergeCell ref="D322:D328"/>
    <mergeCell ref="E322:E328"/>
    <mergeCell ref="F322:F328"/>
    <mergeCell ref="A315:A320"/>
    <mergeCell ref="K10:Y10"/>
    <mergeCell ref="P2:Y2"/>
    <mergeCell ref="P3:Y3"/>
    <mergeCell ref="P4:Y4"/>
    <mergeCell ref="P5:Y5"/>
    <mergeCell ref="P6:Y6"/>
    <mergeCell ref="B8:S8"/>
    <mergeCell ref="F15:F22"/>
    <mergeCell ref="B24:B35"/>
    <mergeCell ref="F24:F35"/>
    <mergeCell ref="D10:D11"/>
    <mergeCell ref="E10:E11"/>
    <mergeCell ref="F10:F11"/>
    <mergeCell ref="C24:C35"/>
    <mergeCell ref="D24:D35"/>
    <mergeCell ref="E24:E35"/>
    <mergeCell ref="D15:D22"/>
    <mergeCell ref="A43:A47"/>
    <mergeCell ref="A106:A107"/>
    <mergeCell ref="A131:A136"/>
    <mergeCell ref="A13:A35"/>
    <mergeCell ref="B15:B22"/>
    <mergeCell ref="E15:E22"/>
    <mergeCell ref="C15:C22"/>
    <mergeCell ref="B315:B320"/>
    <mergeCell ref="C315:C320"/>
    <mergeCell ref="D315:D320"/>
    <mergeCell ref="E315:E320"/>
    <mergeCell ref="F315:F320"/>
    <mergeCell ref="B322:B328"/>
    <mergeCell ref="A473:X473"/>
    <mergeCell ref="A295:A296"/>
    <mergeCell ref="A150:A151"/>
    <mergeCell ref="A190:A193"/>
    <mergeCell ref="A195:A197"/>
    <mergeCell ref="A270:A272"/>
    <mergeCell ref="A285:A286"/>
    <mergeCell ref="A288:A289"/>
    <mergeCell ref="A291:A293"/>
    <mergeCell ref="A206:A209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32" firstPageNumber="11" fitToHeight="0" orientation="landscape" useFirstPageNumber="1" r:id="rId1"/>
  <headerFooter scaleWithDoc="0">
    <oddHeader>&amp;C&amp;P</oddHeader>
    <firstHeader xml:space="preserve">&amp;C&amp;"Times New Roman,обычный"&amp;12 16
</firstHeader>
  </headerFooter>
  <rowBreaks count="21" manualBreakCount="21">
    <brk id="32" max="24" man="1"/>
    <brk id="49" max="24" man="1"/>
    <brk id="64" max="24" man="1"/>
    <brk id="88" max="24" man="1"/>
    <brk id="117" max="24" man="1"/>
    <brk id="135" max="24" man="1"/>
    <brk id="154" max="24" man="1"/>
    <brk id="162" max="24" man="1"/>
    <brk id="174" max="24" man="1"/>
    <brk id="201" max="24" man="1"/>
    <brk id="239" max="24" man="1"/>
    <brk id="264" max="24" man="1"/>
    <brk id="299" max="24" man="1"/>
    <brk id="325" max="24" man="1"/>
    <brk id="341" max="24" man="1"/>
    <brk id="364" max="24" man="1"/>
    <brk id="385" max="24" man="1"/>
    <brk id="402" max="24" man="1"/>
    <brk id="419" max="24" man="1"/>
    <brk id="443" max="24" man="1"/>
    <brk id="459" max="24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Сверкунова Ю.В.</cp:lastModifiedBy>
  <cp:lastPrinted>2023-05-05T02:27:08Z</cp:lastPrinted>
  <dcterms:created xsi:type="dcterms:W3CDTF">2013-11-22T11:49:29Z</dcterms:created>
  <dcterms:modified xsi:type="dcterms:W3CDTF">2023-05-05T02:28:13Z</dcterms:modified>
</cp:coreProperties>
</file>