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20" windowWidth="17250" windowHeight="5475" tabRatio="167"/>
  </bookViews>
  <sheets>
    <sheet name="окончат" sheetId="4" r:id="rId1"/>
    <sheet name="Лист1" sheetId="5" r:id="rId2"/>
  </sheets>
  <definedNames>
    <definedName name="_xlnm._FilterDatabase" localSheetId="0" hidden="1">окончат!$A$12:$W$1154</definedName>
    <definedName name="_xlnm.Print_Titles" localSheetId="0">окончат!$11:$11</definedName>
    <definedName name="_xlnm.Print_Area" localSheetId="0">окончат!$A$1:$W$1156</definedName>
  </definedNames>
  <calcPr calcId="145621"/>
</workbook>
</file>

<file path=xl/calcChain.xml><?xml version="1.0" encoding="utf-8"?>
<calcChain xmlns="http://schemas.openxmlformats.org/spreadsheetml/2006/main">
  <c r="T16" i="4" l="1"/>
  <c r="U16" i="4"/>
  <c r="U17" i="4"/>
  <c r="T17" i="4"/>
  <c r="Q302" i="4" l="1"/>
  <c r="P302" i="4"/>
  <c r="W734" i="4" l="1"/>
  <c r="W898" i="4" l="1"/>
  <c r="W895" i="4"/>
  <c r="R158" i="4"/>
  <c r="S158" i="4"/>
  <c r="T158" i="4"/>
  <c r="U158" i="4"/>
  <c r="V158" i="4"/>
  <c r="W138" i="4"/>
  <c r="N110" i="4"/>
  <c r="O110" i="4"/>
  <c r="P110" i="4"/>
  <c r="Q110" i="4"/>
  <c r="R110" i="4"/>
  <c r="S110" i="4"/>
  <c r="T110" i="4"/>
  <c r="U110" i="4"/>
  <c r="V110" i="4"/>
  <c r="W84" i="4"/>
  <c r="W80" i="4"/>
  <c r="W18" i="4"/>
  <c r="W522" i="4" l="1"/>
  <c r="T21" i="4"/>
  <c r="S286" i="4"/>
  <c r="S16" i="4" l="1"/>
  <c r="T527" i="4" l="1"/>
  <c r="U527" i="4"/>
  <c r="V527" i="4"/>
  <c r="V391" i="4"/>
  <c r="U391" i="4"/>
  <c r="T391" i="4"/>
  <c r="V331" i="4"/>
  <c r="U331" i="4"/>
  <c r="T331" i="4"/>
  <c r="S391" i="4" l="1"/>
  <c r="S331" i="4"/>
  <c r="S301" i="4" l="1"/>
  <c r="S26" i="4" l="1"/>
  <c r="S874" i="4"/>
  <c r="S37" i="4"/>
  <c r="S33" i="4" s="1"/>
  <c r="T350" i="4" l="1"/>
  <c r="T330" i="4" s="1"/>
  <c r="T1144" i="4" l="1"/>
  <c r="U1107" i="4"/>
  <c r="V1107" i="4"/>
  <c r="T1107" i="4"/>
  <c r="W1150" i="4"/>
  <c r="U1147" i="4"/>
  <c r="U1144" i="4" s="1"/>
  <c r="V1147" i="4"/>
  <c r="V1144" i="4" s="1"/>
  <c r="W356" i="4"/>
  <c r="W359" i="4"/>
  <c r="U350" i="4"/>
  <c r="U330" i="4" s="1"/>
  <c r="V350" i="4"/>
  <c r="V330" i="4" s="1"/>
  <c r="S271" i="4" l="1"/>
  <c r="S350" i="4"/>
  <c r="S330" i="4" s="1"/>
  <c r="T202" i="4"/>
  <c r="U202" i="4"/>
  <c r="V202" i="4"/>
  <c r="W283" i="4"/>
  <c r="S282" i="4"/>
  <c r="W282" i="4" s="1"/>
  <c r="W202" i="4" s="1"/>
  <c r="W374" i="4"/>
  <c r="W373" i="4"/>
  <c r="W371" i="4"/>
  <c r="T372" i="4"/>
  <c r="T332" i="4" s="1"/>
  <c r="U372" i="4"/>
  <c r="U332" i="4" s="1"/>
  <c r="V372" i="4"/>
  <c r="V332" i="4" s="1"/>
  <c r="S372" i="4"/>
  <c r="S332" i="4" s="1"/>
  <c r="S326" i="4" s="1"/>
  <c r="S78" i="4"/>
  <c r="W1116" i="4"/>
  <c r="W1114" i="4"/>
  <c r="T24" i="4" l="1"/>
  <c r="U24" i="4"/>
  <c r="V24" i="4"/>
  <c r="S202" i="4"/>
  <c r="S24" i="4" s="1"/>
  <c r="W372" i="4"/>
  <c r="W332" i="4" s="1"/>
  <c r="W1099" i="4"/>
  <c r="W1097" i="4"/>
  <c r="W1096" i="4"/>
  <c r="W1093" i="4"/>
  <c r="W1092" i="4"/>
  <c r="W1091" i="4"/>
  <c r="W1089" i="4"/>
  <c r="W1088" i="4"/>
  <c r="W1087" i="4"/>
  <c r="W1085" i="4"/>
  <c r="W1083" i="4"/>
  <c r="W1080" i="4"/>
  <c r="W1079" i="4"/>
  <c r="W1078" i="4"/>
  <c r="W1076" i="4"/>
  <c r="W1075" i="4"/>
  <c r="W1074" i="4"/>
  <c r="W1072" i="4"/>
  <c r="W1071" i="4"/>
  <c r="W1070" i="4"/>
  <c r="W1068" i="4"/>
  <c r="W1067" i="4"/>
  <c r="W1066" i="4"/>
  <c r="W1065" i="4"/>
  <c r="W1063" i="4"/>
  <c r="W1062" i="4"/>
  <c r="W1061" i="4"/>
  <c r="W1060" i="4"/>
  <c r="W1058" i="4"/>
  <c r="W1057" i="4"/>
  <c r="W1056" i="4"/>
  <c r="W1055" i="4"/>
  <c r="W1053" i="4"/>
  <c r="W1052" i="4"/>
  <c r="W1051" i="4"/>
  <c r="W1049" i="4"/>
  <c r="W1048" i="4"/>
  <c r="W1047" i="4"/>
  <c r="W1043" i="4"/>
  <c r="W1040" i="4"/>
  <c r="W1031" i="4"/>
  <c r="N1095" i="4"/>
  <c r="M1095" i="4"/>
  <c r="N1084" i="4"/>
  <c r="M1084" i="4"/>
  <c r="N1082" i="4"/>
  <c r="M1082" i="4"/>
  <c r="N1045" i="4"/>
  <c r="N1033" i="4" s="1"/>
  <c r="M1045" i="4"/>
  <c r="N1044" i="4"/>
  <c r="M1044" i="4"/>
  <c r="N1042" i="4"/>
  <c r="M1042" i="4"/>
  <c r="L1033" i="4"/>
  <c r="K1033" i="4"/>
  <c r="L1032" i="4"/>
  <c r="W1032" i="4" s="1"/>
  <c r="K1032" i="4"/>
  <c r="L1030" i="4"/>
  <c r="K1030" i="4"/>
  <c r="R1119" i="4"/>
  <c r="S1119" i="4"/>
  <c r="T1119" i="4"/>
  <c r="T1103" i="4" s="1"/>
  <c r="U1119" i="4"/>
  <c r="V1119" i="4"/>
  <c r="W1027" i="4"/>
  <c r="W1026" i="4"/>
  <c r="W1024" i="4"/>
  <c r="W1023" i="4"/>
  <c r="W1022" i="4"/>
  <c r="W1020" i="4"/>
  <c r="W1019" i="4"/>
  <c r="W1018" i="4"/>
  <c r="W1015" i="4"/>
  <c r="W1012" i="4"/>
  <c r="W1011" i="4"/>
  <c r="W1010" i="4"/>
  <c r="W1008" i="4"/>
  <c r="W1007" i="4"/>
  <c r="W1006" i="4"/>
  <c r="W1004" i="4"/>
  <c r="W1003" i="4"/>
  <c r="W1002" i="4"/>
  <c r="W1000" i="4"/>
  <c r="W999" i="4"/>
  <c r="W998" i="4"/>
  <c r="W996" i="4"/>
  <c r="W995" i="4"/>
  <c r="W994" i="4"/>
  <c r="W991" i="4"/>
  <c r="W988" i="4"/>
  <c r="W987" i="4"/>
  <c r="W986" i="4"/>
  <c r="W984" i="4"/>
  <c r="W983" i="4"/>
  <c r="W982" i="4"/>
  <c r="W980" i="4"/>
  <c r="W979" i="4"/>
  <c r="W978" i="4"/>
  <c r="W977" i="4"/>
  <c r="W976" i="4"/>
  <c r="W975" i="4"/>
  <c r="W974" i="4"/>
  <c r="W972" i="4"/>
  <c r="W970" i="4"/>
  <c r="W966" i="4"/>
  <c r="W963" i="4"/>
  <c r="W962" i="4"/>
  <c r="W961" i="4"/>
  <c r="W959" i="4"/>
  <c r="W958" i="4"/>
  <c r="W957" i="4"/>
  <c r="W954" i="4"/>
  <c r="W951" i="4"/>
  <c r="W950" i="4"/>
  <c r="W949" i="4"/>
  <c r="W947" i="4"/>
  <c r="W946" i="4"/>
  <c r="W945" i="4"/>
  <c r="W944" i="4"/>
  <c r="W943" i="4"/>
  <c r="W942" i="4"/>
  <c r="W941" i="4"/>
  <c r="W940" i="4"/>
  <c r="W938" i="4"/>
  <c r="W937" i="4"/>
  <c r="W936" i="4"/>
  <c r="W934" i="4"/>
  <c r="W933" i="4"/>
  <c r="W932" i="4"/>
  <c r="W930" i="4"/>
  <c r="W929" i="4"/>
  <c r="W928" i="4"/>
  <c r="W923" i="4"/>
  <c r="W903" i="4"/>
  <c r="N1016" i="4"/>
  <c r="M1016" i="4"/>
  <c r="N1014" i="4"/>
  <c r="M1014" i="4"/>
  <c r="N992" i="4"/>
  <c r="M992" i="4"/>
  <c r="N990" i="4"/>
  <c r="M990" i="4"/>
  <c r="N971" i="4"/>
  <c r="M971" i="4"/>
  <c r="N969" i="4"/>
  <c r="M969" i="4"/>
  <c r="N955" i="4"/>
  <c r="M955" i="4"/>
  <c r="N953" i="4"/>
  <c r="M953" i="4"/>
  <c r="N924" i="4"/>
  <c r="M924" i="4"/>
  <c r="N922" i="4"/>
  <c r="M922" i="4"/>
  <c r="L921" i="4"/>
  <c r="K921" i="4"/>
  <c r="L920" i="4"/>
  <c r="K920" i="4"/>
  <c r="L918" i="4"/>
  <c r="K918" i="4"/>
  <c r="L917" i="4"/>
  <c r="K917" i="4"/>
  <c r="L907" i="4"/>
  <c r="K907" i="4"/>
  <c r="L905" i="4"/>
  <c r="K905" i="4"/>
  <c r="L904" i="4"/>
  <c r="K904" i="4"/>
  <c r="L902" i="4"/>
  <c r="K902" i="4"/>
  <c r="W816" i="4"/>
  <c r="W818" i="4"/>
  <c r="W820" i="4"/>
  <c r="W824" i="4"/>
  <c r="W828" i="4"/>
  <c r="W830" i="4"/>
  <c r="W832" i="4"/>
  <c r="W836" i="4"/>
  <c r="W840" i="4"/>
  <c r="W844" i="4"/>
  <c r="W848" i="4"/>
  <c r="W850" i="4"/>
  <c r="W851" i="4"/>
  <c r="W853" i="4"/>
  <c r="W862" i="4"/>
  <c r="W864" i="4"/>
  <c r="W867" i="4"/>
  <c r="W869" i="4"/>
  <c r="W812" i="4"/>
  <c r="W808" i="4"/>
  <c r="W810" i="4"/>
  <c r="W804" i="4"/>
  <c r="W800" i="4"/>
  <c r="W802" i="4"/>
  <c r="W796" i="4"/>
  <c r="W792" i="4"/>
  <c r="W794" i="4"/>
  <c r="W788" i="4"/>
  <c r="W786" i="4"/>
  <c r="W784" i="4"/>
  <c r="W770" i="4"/>
  <c r="L859" i="4"/>
  <c r="K859" i="4"/>
  <c r="L857" i="4"/>
  <c r="K857" i="4"/>
  <c r="L778" i="4"/>
  <c r="K778" i="4"/>
  <c r="L777" i="4"/>
  <c r="K777" i="4"/>
  <c r="L775" i="4"/>
  <c r="K775" i="4"/>
  <c r="W746" i="4"/>
  <c r="W738" i="4"/>
  <c r="W723" i="4"/>
  <c r="W721" i="4"/>
  <c r="W716" i="4"/>
  <c r="W717" i="4"/>
  <c r="W718" i="4"/>
  <c r="W707" i="4"/>
  <c r="W709" i="4"/>
  <c r="W701" i="4"/>
  <c r="W703" i="4"/>
  <c r="W705" i="4"/>
  <c r="W699" i="4"/>
  <c r="W691" i="4"/>
  <c r="W693" i="4"/>
  <c r="W695" i="4"/>
  <c r="W697" i="4"/>
  <c r="W688" i="4"/>
  <c r="W686" i="4"/>
  <c r="W684" i="4"/>
  <c r="W682" i="4"/>
  <c r="W673" i="4"/>
  <c r="W671" i="4"/>
  <c r="W669" i="4"/>
  <c r="W667" i="4"/>
  <c r="W663" i="4"/>
  <c r="W650" i="4"/>
  <c r="W638" i="4"/>
  <c r="W636" i="4"/>
  <c r="W632" i="4"/>
  <c r="W628" i="4"/>
  <c r="W630" i="4"/>
  <c r="W624" i="4"/>
  <c r="W626" i="4"/>
  <c r="W620" i="4"/>
  <c r="W622" i="4"/>
  <c r="W616" i="4"/>
  <c r="W618" i="4"/>
  <c r="W612" i="4"/>
  <c r="W614" i="4"/>
  <c r="W610" i="4"/>
  <c r="W608" i="4"/>
  <c r="W606" i="4"/>
  <c r="W600" i="4"/>
  <c r="W601" i="4"/>
  <c r="W598" i="4"/>
  <c r="W594" i="4"/>
  <c r="W596" i="4"/>
  <c r="W592" i="4"/>
  <c r="W590" i="4"/>
  <c r="W588" i="4"/>
  <c r="W586" i="4"/>
  <c r="W583" i="4"/>
  <c r="L731" i="4"/>
  <c r="K731" i="4"/>
  <c r="L729" i="4"/>
  <c r="K729" i="4"/>
  <c r="L713" i="4"/>
  <c r="K713" i="4"/>
  <c r="L711" i="4"/>
  <c r="K711" i="4"/>
  <c r="L679" i="4"/>
  <c r="K679" i="4"/>
  <c r="L677" i="4"/>
  <c r="K677" i="4"/>
  <c r="L660" i="4"/>
  <c r="K660" i="4"/>
  <c r="L658" i="4"/>
  <c r="K658" i="4"/>
  <c r="L605" i="4"/>
  <c r="K605" i="4"/>
  <c r="L603" i="4"/>
  <c r="K603" i="4"/>
  <c r="L582" i="4"/>
  <c r="K582" i="4"/>
  <c r="L580" i="4"/>
  <c r="K580" i="4"/>
  <c r="L570" i="4"/>
  <c r="K570" i="4"/>
  <c r="N904" i="4" l="1"/>
  <c r="M904" i="4"/>
  <c r="N902" i="4"/>
  <c r="L567" i="4"/>
  <c r="L569" i="4"/>
  <c r="L647" i="4"/>
  <c r="W1042" i="4"/>
  <c r="W1045" i="4"/>
  <c r="L767" i="4"/>
  <c r="W922" i="4"/>
  <c r="W953" i="4"/>
  <c r="W969" i="4"/>
  <c r="W990" i="4"/>
  <c r="W1044" i="4"/>
  <c r="N1030" i="4"/>
  <c r="M902" i="4"/>
  <c r="M1030" i="4"/>
  <c r="K645" i="4"/>
  <c r="L645" i="4"/>
  <c r="W778" i="4"/>
  <c r="W1082" i="4"/>
  <c r="W1095" i="4"/>
  <c r="W777" i="4"/>
  <c r="W1084" i="4"/>
  <c r="K569" i="4"/>
  <c r="W924" i="4"/>
  <c r="W955" i="4"/>
  <c r="M1033" i="4"/>
  <c r="W1033" i="4" s="1"/>
  <c r="W971" i="4"/>
  <c r="W992" i="4"/>
  <c r="W1014" i="4"/>
  <c r="W775" i="4"/>
  <c r="W1016" i="4"/>
  <c r="W580" i="4"/>
  <c r="W603" i="4"/>
  <c r="K647" i="4"/>
  <c r="K769" i="4"/>
  <c r="W857" i="4"/>
  <c r="W570" i="4"/>
  <c r="W582" i="4"/>
  <c r="W605" i="4"/>
  <c r="W660" i="4"/>
  <c r="W679" i="4"/>
  <c r="W713" i="4"/>
  <c r="W658" i="4"/>
  <c r="W677" i="4"/>
  <c r="W711" i="4"/>
  <c r="W729" i="4"/>
  <c r="K767" i="4"/>
  <c r="L769" i="4"/>
  <c r="W859" i="4"/>
  <c r="K567" i="4"/>
  <c r="W567" i="4" s="1"/>
  <c r="W904" i="4" l="1"/>
  <c r="W569" i="4"/>
  <c r="W902" i="4"/>
  <c r="W647" i="4"/>
  <c r="W767" i="4"/>
  <c r="W1030" i="4"/>
  <c r="W645" i="4"/>
  <c r="W769" i="4"/>
  <c r="W1154" i="4"/>
  <c r="W1151" i="4"/>
  <c r="W1147" i="4"/>
  <c r="W1137" i="4"/>
  <c r="W1136" i="4"/>
  <c r="W1134" i="4"/>
  <c r="W1129" i="4"/>
  <c r="W1126" i="4"/>
  <c r="W1123" i="4"/>
  <c r="W1117" i="4"/>
  <c r="W1111" i="4"/>
  <c r="W892" i="4"/>
  <c r="W891" i="4"/>
  <c r="W887" i="4"/>
  <c r="W886" i="4"/>
  <c r="W885" i="4"/>
  <c r="W884" i="4"/>
  <c r="W883" i="4"/>
  <c r="W882" i="4"/>
  <c r="W881" i="4"/>
  <c r="W880" i="4"/>
  <c r="W879" i="4"/>
  <c r="W878" i="4"/>
  <c r="W877" i="4"/>
  <c r="W563" i="4"/>
  <c r="W562" i="4"/>
  <c r="W561" i="4"/>
  <c r="W560" i="4"/>
  <c r="W557" i="4"/>
  <c r="W556" i="4"/>
  <c r="W555" i="4"/>
  <c r="W554" i="4"/>
  <c r="W550" i="4"/>
  <c r="W549" i="4"/>
  <c r="W548" i="4"/>
  <c r="W547" i="4"/>
  <c r="W546" i="4"/>
  <c r="W543" i="4"/>
  <c r="W542" i="4"/>
  <c r="W541" i="4"/>
  <c r="W540" i="4"/>
  <c r="W539" i="4"/>
  <c r="W532" i="4"/>
  <c r="W531" i="4"/>
  <c r="W529" i="4"/>
  <c r="W528" i="4"/>
  <c r="W520" i="4"/>
  <c r="W518" i="4"/>
  <c r="W514" i="4"/>
  <c r="W513" i="4"/>
  <c r="W512" i="4"/>
  <c r="W511" i="4"/>
  <c r="W510" i="4"/>
  <c r="W507" i="4"/>
  <c r="W506" i="4"/>
  <c r="W505" i="4"/>
  <c r="W502" i="4"/>
  <c r="W501" i="4"/>
  <c r="W498" i="4"/>
  <c r="W497" i="4"/>
  <c r="W496" i="4"/>
  <c r="W495" i="4"/>
  <c r="W494" i="4"/>
  <c r="W493" i="4"/>
  <c r="W492" i="4"/>
  <c r="W489" i="4"/>
  <c r="W488" i="4"/>
  <c r="W487" i="4"/>
  <c r="W486" i="4"/>
  <c r="W479" i="4"/>
  <c r="W472" i="4"/>
  <c r="W471" i="4"/>
  <c r="W470" i="4"/>
  <c r="W469" i="4"/>
  <c r="W468" i="4"/>
  <c r="W465" i="4"/>
  <c r="W461" i="4"/>
  <c r="W459" i="4"/>
  <c r="W456" i="4"/>
  <c r="W455" i="4"/>
  <c r="W452" i="4"/>
  <c r="W451" i="4"/>
  <c r="W448" i="4"/>
  <c r="W447" i="4"/>
  <c r="W446" i="4"/>
  <c r="W445" i="4"/>
  <c r="W442" i="4"/>
  <c r="W441" i="4"/>
  <c r="W440" i="4"/>
  <c r="W439" i="4"/>
  <c r="W436" i="4"/>
  <c r="W435" i="4"/>
  <c r="W434" i="4"/>
  <c r="W433" i="4"/>
  <c r="W430" i="4"/>
  <c r="W429" i="4"/>
  <c r="W428" i="4"/>
  <c r="W427" i="4"/>
  <c r="W419" i="4"/>
  <c r="W416" i="4"/>
  <c r="W414" i="4"/>
  <c r="W413" i="4"/>
  <c r="W412" i="4"/>
  <c r="W411" i="4"/>
  <c r="W410" i="4"/>
  <c r="W409" i="4"/>
  <c r="W408" i="4"/>
  <c r="W407" i="4"/>
  <c r="W406" i="4"/>
  <c r="W405" i="4"/>
  <c r="W404" i="4"/>
  <c r="W400" i="4"/>
  <c r="W397" i="4"/>
  <c r="W394" i="4"/>
  <c r="W389" i="4"/>
  <c r="W384" i="4"/>
  <c r="W382" i="4"/>
  <c r="W381" i="4"/>
  <c r="W380" i="4"/>
  <c r="W379" i="4"/>
  <c r="W378" i="4"/>
  <c r="W370" i="4"/>
  <c r="W369" i="4"/>
  <c r="W368" i="4"/>
  <c r="W367" i="4"/>
  <c r="W366" i="4"/>
  <c r="W365" i="4"/>
  <c r="W364" i="4"/>
  <c r="W362" i="4"/>
  <c r="W361" i="4"/>
  <c r="W360" i="4"/>
  <c r="W345" i="4"/>
  <c r="W344" i="4"/>
  <c r="W343" i="4"/>
  <c r="W342" i="4"/>
  <c r="W341" i="4"/>
  <c r="W340" i="4"/>
  <c r="W338" i="4"/>
  <c r="W326" i="4"/>
  <c r="W319" i="4"/>
  <c r="W318" i="4"/>
  <c r="W317" i="4"/>
  <c r="W314" i="4"/>
  <c r="W313" i="4"/>
  <c r="W312" i="4"/>
  <c r="W311" i="4"/>
  <c r="W309" i="4"/>
  <c r="W308" i="4"/>
  <c r="W307" i="4"/>
  <c r="W306" i="4"/>
  <c r="W298" i="4"/>
  <c r="W293" i="4"/>
  <c r="W290" i="4"/>
  <c r="W288" i="4"/>
  <c r="W287" i="4"/>
  <c r="W281" i="4"/>
  <c r="W280" i="4"/>
  <c r="W279" i="4"/>
  <c r="W278" i="4"/>
  <c r="W277" i="4"/>
  <c r="W273" i="4"/>
  <c r="W272" i="4"/>
  <c r="W269" i="4"/>
  <c r="W268" i="4"/>
  <c r="W266" i="4"/>
  <c r="W262" i="4"/>
  <c r="W260" i="4"/>
  <c r="W259" i="4"/>
  <c r="W258" i="4"/>
  <c r="W257" i="4"/>
  <c r="W256" i="4"/>
  <c r="W255" i="4"/>
  <c r="W254" i="4"/>
  <c r="W252" i="4"/>
  <c r="W250" i="4"/>
  <c r="W248" i="4"/>
  <c r="W247" i="4"/>
  <c r="W246" i="4"/>
  <c r="W245" i="4"/>
  <c r="W238" i="4"/>
  <c r="W237" i="4"/>
  <c r="W236" i="4"/>
  <c r="W235" i="4"/>
  <c r="W232" i="4"/>
  <c r="W228" i="4"/>
  <c r="W227" i="4"/>
  <c r="W225" i="4"/>
  <c r="W222" i="4"/>
  <c r="W221" i="4"/>
  <c r="W220" i="4"/>
  <c r="W219" i="4"/>
  <c r="W218" i="4"/>
  <c r="W216" i="4"/>
  <c r="W214" i="4"/>
  <c r="W213" i="4"/>
  <c r="W212" i="4"/>
  <c r="W207" i="4"/>
  <c r="W181" i="4"/>
  <c r="W175" i="4"/>
  <c r="W173" i="4"/>
  <c r="W172" i="4"/>
  <c r="W171" i="4"/>
  <c r="W169" i="4"/>
  <c r="W168" i="4"/>
  <c r="W166" i="4"/>
  <c r="W165" i="4"/>
  <c r="W164" i="4"/>
  <c r="W163" i="4"/>
  <c r="W160" i="4"/>
  <c r="W159" i="4"/>
  <c r="W157" i="4"/>
  <c r="W156" i="4"/>
  <c r="W154" i="4"/>
  <c r="W153" i="4"/>
  <c r="W152" i="4"/>
  <c r="W151" i="4"/>
  <c r="W150" i="4"/>
  <c r="W147" i="4"/>
  <c r="W144" i="4"/>
  <c r="W139" i="4"/>
  <c r="W136" i="4"/>
  <c r="W135" i="4"/>
  <c r="W134" i="4"/>
  <c r="W133" i="4"/>
  <c r="W128" i="4"/>
  <c r="W127" i="4"/>
  <c r="W124" i="4"/>
  <c r="W123" i="4"/>
  <c r="W120" i="4"/>
  <c r="W119" i="4"/>
  <c r="W118" i="4"/>
  <c r="W116" i="4"/>
  <c r="W115" i="4"/>
  <c r="W112" i="4"/>
  <c r="W111" i="4"/>
  <c r="W109" i="4"/>
  <c r="W108" i="4"/>
  <c r="W105" i="4"/>
  <c r="W101" i="4"/>
  <c r="W100" i="4"/>
  <c r="W99" i="4"/>
  <c r="W98" i="4"/>
  <c r="W95" i="4"/>
  <c r="W94" i="4"/>
  <c r="W93" i="4"/>
  <c r="W92" i="4"/>
  <c r="W91" i="4"/>
  <c r="W90" i="4"/>
  <c r="W89" i="4"/>
  <c r="W88" i="4"/>
  <c r="W85" i="4"/>
  <c r="W83" i="4"/>
  <c r="W82" i="4"/>
  <c r="W81" i="4"/>
  <c r="W79" i="4"/>
  <c r="W76" i="4"/>
  <c r="W75" i="4"/>
  <c r="W72" i="4"/>
  <c r="W71" i="4"/>
  <c r="W68" i="4"/>
  <c r="W67" i="4"/>
  <c r="W65" i="4"/>
  <c r="W64" i="4"/>
  <c r="W62" i="4"/>
  <c r="W61" i="4"/>
  <c r="W59" i="4"/>
  <c r="W58" i="4"/>
  <c r="W54" i="4"/>
  <c r="W53" i="4"/>
  <c r="W51" i="4"/>
  <c r="W50" i="4"/>
  <c r="W48" i="4"/>
  <c r="W47" i="4"/>
  <c r="W46" i="4"/>
  <c r="W44" i="4"/>
  <c r="W43" i="4"/>
  <c r="W37" i="4"/>
  <c r="V1131" i="4"/>
  <c r="V874" i="4"/>
  <c r="V871" i="4" s="1"/>
  <c r="V553" i="4"/>
  <c r="V534" i="4" s="1"/>
  <c r="V545" i="4"/>
  <c r="V538" i="4"/>
  <c r="V535" i="4" s="1"/>
  <c r="V530" i="4"/>
  <c r="V525" i="4" s="1"/>
  <c r="V509" i="4"/>
  <c r="V504" i="4"/>
  <c r="V491" i="4"/>
  <c r="V485" i="4"/>
  <c r="V454" i="4"/>
  <c r="V450" i="4"/>
  <c r="V444" i="4"/>
  <c r="V438" i="4"/>
  <c r="V432" i="4"/>
  <c r="V426" i="4"/>
  <c r="V403" i="4"/>
  <c r="V386" i="4"/>
  <c r="V316" i="4"/>
  <c r="V310" i="4"/>
  <c r="V302" i="4"/>
  <c r="V301" i="4"/>
  <c r="V295" i="4"/>
  <c r="V286" i="4"/>
  <c r="V271" i="4"/>
  <c r="V265" i="4"/>
  <c r="V253" i="4"/>
  <c r="V240" i="4" s="1"/>
  <c r="V244" i="4"/>
  <c r="V241" i="4" s="1"/>
  <c r="V234" i="4"/>
  <c r="V231" i="4"/>
  <c r="V230" i="4"/>
  <c r="V226" i="4"/>
  <c r="V223" i="4"/>
  <c r="V167" i="4"/>
  <c r="V155" i="4"/>
  <c r="V149" i="4"/>
  <c r="V132" i="4"/>
  <c r="V126" i="4"/>
  <c r="V122" i="4"/>
  <c r="V114" i="4"/>
  <c r="V107" i="4"/>
  <c r="V97" i="4"/>
  <c r="V87" i="4"/>
  <c r="V78" i="4"/>
  <c r="V74" i="4"/>
  <c r="V70" i="4"/>
  <c r="V66" i="4"/>
  <c r="V63" i="4"/>
  <c r="V60" i="4"/>
  <c r="V57" i="4"/>
  <c r="V52" i="4"/>
  <c r="V49" i="4"/>
  <c r="V45" i="4"/>
  <c r="V42" i="4"/>
  <c r="V22" i="4"/>
  <c r="V17" i="4"/>
  <c r="V16" i="4"/>
  <c r="V421" i="4" l="1"/>
  <c r="V323" i="4" s="1"/>
  <c r="V199" i="4"/>
  <c r="V201" i="4"/>
  <c r="V1103" i="4"/>
  <c r="V41" i="4"/>
  <c r="V56" i="4"/>
  <c r="S310" i="4"/>
  <c r="S17" i="4"/>
  <c r="S210" i="4" l="1"/>
  <c r="R244" i="4" l="1"/>
  <c r="R241" i="4" s="1"/>
  <c r="S302" i="4"/>
  <c r="T302" i="4"/>
  <c r="U302" i="4"/>
  <c r="R302" i="4"/>
  <c r="R301" i="4"/>
  <c r="R310" i="4"/>
  <c r="Q286" i="4"/>
  <c r="R286" i="4"/>
  <c r="Q271" i="4"/>
  <c r="R271" i="4"/>
  <c r="T271" i="4"/>
  <c r="U271" i="4"/>
  <c r="P271" i="4"/>
  <c r="S244" i="4"/>
  <c r="S241" i="4" s="1"/>
  <c r="T244" i="4"/>
  <c r="U244" i="4"/>
  <c r="U241" i="4" s="1"/>
  <c r="Q244" i="4"/>
  <c r="Q241" i="4" s="1"/>
  <c r="Q231" i="4"/>
  <c r="R231" i="4"/>
  <c r="S231" i="4"/>
  <c r="T231" i="4"/>
  <c r="U231" i="4"/>
  <c r="P230" i="4"/>
  <c r="P231" i="4"/>
  <c r="R223" i="4"/>
  <c r="S223" i="4"/>
  <c r="T223" i="4"/>
  <c r="U223" i="4"/>
  <c r="O223" i="4"/>
  <c r="Q210" i="4"/>
  <c r="R210" i="4"/>
  <c r="R206" i="4" s="1"/>
  <c r="S206" i="4"/>
  <c r="P210" i="4"/>
  <c r="L210" i="4"/>
  <c r="R874" i="4"/>
  <c r="R871" i="4" s="1"/>
  <c r="M874" i="4"/>
  <c r="M871" i="4" s="1"/>
  <c r="R253" i="4"/>
  <c r="R240" i="4" s="1"/>
  <c r="S253" i="4"/>
  <c r="S240" i="4" s="1"/>
  <c r="T253" i="4"/>
  <c r="U253" i="4"/>
  <c r="U240" i="4" s="1"/>
  <c r="Q253" i="4"/>
  <c r="Q240" i="4" s="1"/>
  <c r="U22" i="4"/>
  <c r="S438" i="4"/>
  <c r="U450" i="4"/>
  <c r="T450" i="4"/>
  <c r="S450" i="4"/>
  <c r="R450" i="4"/>
  <c r="Q418" i="4"/>
  <c r="Q391" i="4" s="1"/>
  <c r="P418" i="4"/>
  <c r="P391" i="4" s="1"/>
  <c r="O418" i="4"/>
  <c r="O391" i="4" s="1"/>
  <c r="N418" i="4"/>
  <c r="N391" i="4" s="1"/>
  <c r="M418" i="4"/>
  <c r="L418" i="4"/>
  <c r="K418" i="4"/>
  <c r="K391" i="4" s="1"/>
  <c r="R418" i="4"/>
  <c r="R391" i="4" s="1"/>
  <c r="S316" i="4"/>
  <c r="R331" i="4"/>
  <c r="S22" i="4"/>
  <c r="R22" i="4"/>
  <c r="R21" i="4"/>
  <c r="R16" i="4"/>
  <c r="R464" i="4"/>
  <c r="R444" i="4"/>
  <c r="R438" i="4"/>
  <c r="R432" i="4"/>
  <c r="R426" i="4"/>
  <c r="R403" i="4"/>
  <c r="R491" i="4"/>
  <c r="R553" i="4"/>
  <c r="R534" i="4" s="1"/>
  <c r="R42" i="4"/>
  <c r="R45" i="4"/>
  <c r="R49" i="4"/>
  <c r="R52" i="4"/>
  <c r="R57" i="4"/>
  <c r="R60" i="4"/>
  <c r="R63" i="4"/>
  <c r="R66" i="4"/>
  <c r="R70" i="4"/>
  <c r="R74" i="4"/>
  <c r="R78" i="4"/>
  <c r="R87" i="4"/>
  <c r="R97" i="4"/>
  <c r="R103" i="4"/>
  <c r="R107" i="4"/>
  <c r="R114" i="4"/>
  <c r="R122" i="4"/>
  <c r="R126" i="4"/>
  <c r="R132" i="4"/>
  <c r="R141" i="4"/>
  <c r="R146" i="4"/>
  <c r="R149" i="4"/>
  <c r="R155" i="4"/>
  <c r="R161" i="4"/>
  <c r="R167" i="4"/>
  <c r="R33" i="4" s="1"/>
  <c r="R26" i="4" s="1"/>
  <c r="R226" i="4"/>
  <c r="R230" i="4"/>
  <c r="R234" i="4"/>
  <c r="R265" i="4"/>
  <c r="R295" i="4"/>
  <c r="R316" i="4"/>
  <c r="R339" i="4"/>
  <c r="R334" i="4" s="1"/>
  <c r="R363" i="4"/>
  <c r="R386" i="4"/>
  <c r="R454" i="4"/>
  <c r="R458" i="4"/>
  <c r="R475" i="4"/>
  <c r="R485" i="4"/>
  <c r="R504" i="4"/>
  <c r="R509" i="4"/>
  <c r="R527" i="4"/>
  <c r="R530" i="4"/>
  <c r="R538" i="4"/>
  <c r="R535" i="4" s="1"/>
  <c r="R545" i="4"/>
  <c r="R1103" i="4"/>
  <c r="S21" i="4"/>
  <c r="S42" i="4"/>
  <c r="S45" i="4"/>
  <c r="S49" i="4"/>
  <c r="S52" i="4"/>
  <c r="S57" i="4"/>
  <c r="S60" i="4"/>
  <c r="S63" i="4"/>
  <c r="S66" i="4"/>
  <c r="S70" i="4"/>
  <c r="S74" i="4"/>
  <c r="S87" i="4"/>
  <c r="S97" i="4"/>
  <c r="S103" i="4"/>
  <c r="S107" i="4"/>
  <c r="S114" i="4"/>
  <c r="S122" i="4"/>
  <c r="S126" i="4"/>
  <c r="S132" i="4"/>
  <c r="S141" i="4"/>
  <c r="S146" i="4"/>
  <c r="S149" i="4"/>
  <c r="S155" i="4"/>
  <c r="S161" i="4"/>
  <c r="S167" i="4"/>
  <c r="S226" i="4"/>
  <c r="S230" i="4"/>
  <c r="S234" i="4"/>
  <c r="S265" i="4"/>
  <c r="S295" i="4"/>
  <c r="S334" i="4"/>
  <c r="S386" i="4"/>
  <c r="S403" i="4"/>
  <c r="S426" i="4"/>
  <c r="S432" i="4"/>
  <c r="S444" i="4"/>
  <c r="S454" i="4"/>
  <c r="S458" i="4"/>
  <c r="S464" i="4"/>
  <c r="S475" i="4"/>
  <c r="S485" i="4"/>
  <c r="S491" i="4"/>
  <c r="S504" i="4"/>
  <c r="S509" i="4"/>
  <c r="S527" i="4"/>
  <c r="S530" i="4"/>
  <c r="S538" i="4"/>
  <c r="S535" i="4" s="1"/>
  <c r="S545" i="4"/>
  <c r="S553" i="4"/>
  <c r="S534" i="4" s="1"/>
  <c r="S871" i="4"/>
  <c r="S1103" i="4"/>
  <c r="Q295" i="4"/>
  <c r="U1131" i="4"/>
  <c r="W1104" i="4"/>
  <c r="W1107" i="4"/>
  <c r="T87" i="4"/>
  <c r="Q87" i="4"/>
  <c r="P87" i="4"/>
  <c r="O87" i="4"/>
  <c r="N87" i="4"/>
  <c r="M87" i="4"/>
  <c r="L87" i="4"/>
  <c r="K87" i="4"/>
  <c r="U87" i="4"/>
  <c r="G316" i="4"/>
  <c r="L403" i="4"/>
  <c r="T286" i="4"/>
  <c r="L265" i="4"/>
  <c r="M265" i="4"/>
  <c r="N265" i="4"/>
  <c r="O265" i="4"/>
  <c r="P265" i="4"/>
  <c r="Q265" i="4"/>
  <c r="T265" i="4"/>
  <c r="U265" i="4"/>
  <c r="K265" i="4"/>
  <c r="Q17" i="4"/>
  <c r="Q167" i="4"/>
  <c r="Q33" i="4" s="1"/>
  <c r="K334" i="4"/>
  <c r="L334" i="4"/>
  <c r="M334" i="4"/>
  <c r="T334" i="4"/>
  <c r="U466" i="4"/>
  <c r="T464" i="4"/>
  <c r="T316" i="4"/>
  <c r="U310" i="4"/>
  <c r="T509" i="4"/>
  <c r="Q509" i="4"/>
  <c r="U509" i="4"/>
  <c r="Q301" i="4"/>
  <c r="T301" i="4"/>
  <c r="P301" i="4"/>
  <c r="T310" i="4"/>
  <c r="L286" i="4"/>
  <c r="M286" i="4"/>
  <c r="N286" i="4"/>
  <c r="O286" i="4"/>
  <c r="K286" i="4"/>
  <c r="P286" i="4"/>
  <c r="Q545" i="4"/>
  <c r="Q538" i="4"/>
  <c r="Q535" i="4" s="1"/>
  <c r="Q45" i="4"/>
  <c r="Q350" i="4"/>
  <c r="Q330" i="4" s="1"/>
  <c r="Q464" i="4"/>
  <c r="Q149" i="4"/>
  <c r="T230" i="4"/>
  <c r="U230" i="4"/>
  <c r="U477" i="4"/>
  <c r="U476" i="4"/>
  <c r="U473" i="4"/>
  <c r="U462" i="4"/>
  <c r="U460" i="4"/>
  <c r="U444" i="4"/>
  <c r="T211" i="4"/>
  <c r="U155" i="4"/>
  <c r="T148" i="4"/>
  <c r="P17" i="4"/>
  <c r="O161" i="4"/>
  <c r="N97" i="4"/>
  <c r="P161" i="4"/>
  <c r="N161" i="4"/>
  <c r="Q161" i="4"/>
  <c r="Q78" i="4"/>
  <c r="Q107" i="4"/>
  <c r="Q132" i="4"/>
  <c r="Q141" i="4"/>
  <c r="Q146" i="4"/>
  <c r="Q155" i="4"/>
  <c r="Q66" i="4"/>
  <c r="Q74" i="4"/>
  <c r="Q97" i="4"/>
  <c r="Q114" i="4"/>
  <c r="Q126" i="4"/>
  <c r="Q122" i="4"/>
  <c r="P16" i="4"/>
  <c r="P485" i="4"/>
  <c r="P875" i="4"/>
  <c r="W875" i="4" s="1"/>
  <c r="P876" i="4"/>
  <c r="W876" i="4" s="1"/>
  <c r="Q553" i="4"/>
  <c r="Q534" i="4" s="1"/>
  <c r="P538" i="4"/>
  <c r="P535" i="4" s="1"/>
  <c r="Q335" i="4"/>
  <c r="Q334" i="4" s="1"/>
  <c r="P335" i="4"/>
  <c r="P331" i="4" s="1"/>
  <c r="P339" i="4"/>
  <c r="P78" i="4"/>
  <c r="W888" i="4"/>
  <c r="W889" i="4"/>
  <c r="W890" i="4"/>
  <c r="W23" i="4"/>
  <c r="T386" i="4"/>
  <c r="U386" i="4"/>
  <c r="T454" i="4"/>
  <c r="U454" i="4"/>
  <c r="T485" i="4"/>
  <c r="U485" i="4"/>
  <c r="T504" i="4"/>
  <c r="U504" i="4"/>
  <c r="T553" i="4"/>
  <c r="T534" i="4" s="1"/>
  <c r="U553" i="4"/>
  <c r="U534" i="4" s="1"/>
  <c r="T234" i="4"/>
  <c r="U234" i="4"/>
  <c r="T226" i="4"/>
  <c r="U226" i="4"/>
  <c r="T167" i="4"/>
  <c r="U167" i="4"/>
  <c r="O210" i="4"/>
  <c r="M210" i="4"/>
  <c r="K215" i="4"/>
  <c r="W215" i="4" s="1"/>
  <c r="Q230" i="4"/>
  <c r="Q234" i="4"/>
  <c r="P234" i="4"/>
  <c r="O350" i="4"/>
  <c r="P438" i="4"/>
  <c r="O97" i="4"/>
  <c r="O146" i="4"/>
  <c r="O132" i="4"/>
  <c r="Q504" i="4"/>
  <c r="P504" i="4"/>
  <c r="Q454" i="4"/>
  <c r="P454" i="4"/>
  <c r="P545" i="4"/>
  <c r="P553" i="4"/>
  <c r="P534" i="4" s="1"/>
  <c r="P305" i="4"/>
  <c r="O170" i="4"/>
  <c r="W170" i="4" s="1"/>
  <c r="O16" i="4"/>
  <c r="O339" i="4"/>
  <c r="O335" i="4"/>
  <c r="O331" i="4" s="1"/>
  <c r="O504" i="4"/>
  <c r="P464" i="4"/>
  <c r="Q458" i="4"/>
  <c r="P458" i="4"/>
  <c r="Q444" i="4"/>
  <c r="P444" i="4"/>
  <c r="Q438" i="4"/>
  <c r="Q432" i="4"/>
  <c r="P432" i="4"/>
  <c r="Q426" i="4"/>
  <c r="P426" i="4"/>
  <c r="P132" i="4"/>
  <c r="K132" i="4"/>
  <c r="M161" i="4"/>
  <c r="Q223" i="4"/>
  <c r="Q200" i="4" s="1"/>
  <c r="K15" i="4"/>
  <c r="L15" i="4"/>
  <c r="N17" i="4"/>
  <c r="K42" i="4"/>
  <c r="L42" i="4"/>
  <c r="M42" i="4"/>
  <c r="N42" i="4"/>
  <c r="O42" i="4"/>
  <c r="P42" i="4"/>
  <c r="Q42" i="4"/>
  <c r="K45" i="4"/>
  <c r="L45" i="4"/>
  <c r="M45" i="4"/>
  <c r="N45" i="4"/>
  <c r="O45" i="4"/>
  <c r="P45" i="4"/>
  <c r="L49" i="4"/>
  <c r="M49" i="4"/>
  <c r="N49" i="4"/>
  <c r="O49" i="4"/>
  <c r="P49" i="4"/>
  <c r="Q49" i="4"/>
  <c r="K52" i="4"/>
  <c r="L52" i="4"/>
  <c r="M52" i="4"/>
  <c r="N52" i="4"/>
  <c r="O52" i="4"/>
  <c r="P52" i="4"/>
  <c r="Q52" i="4"/>
  <c r="K57" i="4"/>
  <c r="L57" i="4"/>
  <c r="M57" i="4"/>
  <c r="N57" i="4"/>
  <c r="O57" i="4"/>
  <c r="P57" i="4"/>
  <c r="Q57" i="4"/>
  <c r="K60" i="4"/>
  <c r="L60" i="4"/>
  <c r="M60" i="4"/>
  <c r="N60" i="4"/>
  <c r="O60" i="4"/>
  <c r="P60" i="4"/>
  <c r="Q60" i="4"/>
  <c r="K63" i="4"/>
  <c r="L63" i="4"/>
  <c r="M63" i="4"/>
  <c r="N63" i="4"/>
  <c r="O63" i="4"/>
  <c r="P63" i="4"/>
  <c r="Q63" i="4"/>
  <c r="K66" i="4"/>
  <c r="L66" i="4"/>
  <c r="M66" i="4"/>
  <c r="N66" i="4"/>
  <c r="O66" i="4"/>
  <c r="P66" i="4"/>
  <c r="K70" i="4"/>
  <c r="L70" i="4"/>
  <c r="M70" i="4"/>
  <c r="N70" i="4"/>
  <c r="O70" i="4"/>
  <c r="P70" i="4"/>
  <c r="Q70" i="4"/>
  <c r="K74" i="4"/>
  <c r="L74" i="4"/>
  <c r="M74" i="4"/>
  <c r="N74" i="4"/>
  <c r="O74" i="4"/>
  <c r="P74" i="4"/>
  <c r="K78" i="4"/>
  <c r="L78" i="4"/>
  <c r="M78" i="4"/>
  <c r="N78" i="4"/>
  <c r="O78" i="4"/>
  <c r="K97" i="4"/>
  <c r="L97" i="4"/>
  <c r="M97" i="4"/>
  <c r="P97" i="4"/>
  <c r="K103" i="4"/>
  <c r="L103" i="4"/>
  <c r="M103" i="4"/>
  <c r="N103" i="4"/>
  <c r="O103" i="4"/>
  <c r="P103" i="4"/>
  <c r="Q103" i="4"/>
  <c r="K107" i="4"/>
  <c r="L107" i="4"/>
  <c r="M107" i="4"/>
  <c r="N107" i="4"/>
  <c r="O107" i="4"/>
  <c r="P107" i="4"/>
  <c r="L110" i="4"/>
  <c r="M110" i="4"/>
  <c r="K114" i="4"/>
  <c r="L114" i="4"/>
  <c r="M114" i="4"/>
  <c r="N114" i="4"/>
  <c r="O114" i="4"/>
  <c r="P114" i="4"/>
  <c r="K122" i="4"/>
  <c r="L122" i="4"/>
  <c r="M122" i="4"/>
  <c r="N122" i="4"/>
  <c r="O122" i="4"/>
  <c r="P122" i="4"/>
  <c r="K126" i="4"/>
  <c r="L126" i="4"/>
  <c r="M126" i="4"/>
  <c r="N126" i="4"/>
  <c r="O126" i="4"/>
  <c r="P126" i="4"/>
  <c r="L132" i="4"/>
  <c r="M132" i="4"/>
  <c r="N132" i="4"/>
  <c r="M141" i="4"/>
  <c r="N141" i="4"/>
  <c r="O141" i="4"/>
  <c r="P141" i="4"/>
  <c r="K143" i="4"/>
  <c r="K141" i="4" s="1"/>
  <c r="L143" i="4"/>
  <c r="L141" i="4" s="1"/>
  <c r="K146" i="4"/>
  <c r="L146" i="4"/>
  <c r="M146" i="4"/>
  <c r="N146" i="4"/>
  <c r="P146" i="4"/>
  <c r="K149" i="4"/>
  <c r="L149" i="4"/>
  <c r="M149" i="4"/>
  <c r="N149" i="4"/>
  <c r="O149" i="4"/>
  <c r="P149" i="4"/>
  <c r="L155" i="4"/>
  <c r="M155" i="4"/>
  <c r="N155" i="4"/>
  <c r="O155" i="4"/>
  <c r="P155" i="4"/>
  <c r="L158" i="4"/>
  <c r="M158" i="4"/>
  <c r="N158" i="4"/>
  <c r="O158" i="4"/>
  <c r="P158" i="4"/>
  <c r="Q158" i="4"/>
  <c r="M167" i="4"/>
  <c r="M33" i="4" s="1"/>
  <c r="N167" i="4"/>
  <c r="N33" i="4" s="1"/>
  <c r="N26" i="4" s="1"/>
  <c r="O167" i="4"/>
  <c r="O33" i="4" s="1"/>
  <c r="O26" i="4" s="1"/>
  <c r="P167" i="4"/>
  <c r="P33" i="4" s="1"/>
  <c r="N210" i="4"/>
  <c r="K217" i="4"/>
  <c r="W217" i="4" s="1"/>
  <c r="K223" i="4"/>
  <c r="K200" i="4" s="1"/>
  <c r="M223" i="4"/>
  <c r="N223" i="4"/>
  <c r="P223" i="4"/>
  <c r="P200" i="4" s="1"/>
  <c r="L224" i="4"/>
  <c r="W224" i="4" s="1"/>
  <c r="K226" i="4"/>
  <c r="L226" i="4"/>
  <c r="M226" i="4"/>
  <c r="N226" i="4"/>
  <c r="O226" i="4"/>
  <c r="P226" i="4"/>
  <c r="Q226" i="4"/>
  <c r="L244" i="4"/>
  <c r="L241" i="4" s="1"/>
  <c r="M244" i="4"/>
  <c r="M241" i="4" s="1"/>
  <c r="N244" i="4"/>
  <c r="N241" i="4" s="1"/>
  <c r="O244" i="4"/>
  <c r="O241" i="4" s="1"/>
  <c r="P244" i="4"/>
  <c r="P241" i="4" s="1"/>
  <c r="K249" i="4"/>
  <c r="W249" i="4" s="1"/>
  <c r="K251" i="4"/>
  <c r="W251" i="4" s="1"/>
  <c r="M264" i="4"/>
  <c r="W264" i="4" s="1"/>
  <c r="L271" i="4"/>
  <c r="M271" i="4"/>
  <c r="N271" i="4"/>
  <c r="O271" i="4"/>
  <c r="K274" i="4"/>
  <c r="W274" i="4" s="1"/>
  <c r="K275" i="4"/>
  <c r="W275" i="4" s="1"/>
  <c r="K276" i="4"/>
  <c r="W276" i="4" s="1"/>
  <c r="N295" i="4"/>
  <c r="O295" i="4"/>
  <c r="P295" i="4"/>
  <c r="K331" i="4"/>
  <c r="L331" i="4"/>
  <c r="M331" i="4"/>
  <c r="N335" i="4"/>
  <c r="N337" i="4"/>
  <c r="W337" i="4" s="1"/>
  <c r="N339" i="4"/>
  <c r="L350" i="4"/>
  <c r="L330" i="4" s="1"/>
  <c r="M350" i="4"/>
  <c r="M330" i="4" s="1"/>
  <c r="N350" i="4"/>
  <c r="K351" i="4"/>
  <c r="W351" i="4" s="1"/>
  <c r="K352" i="4"/>
  <c r="W352" i="4" s="1"/>
  <c r="K353" i="4"/>
  <c r="W353" i="4" s="1"/>
  <c r="K354" i="4"/>
  <c r="W354" i="4" s="1"/>
  <c r="K355" i="4"/>
  <c r="W355" i="4" s="1"/>
  <c r="K357" i="4"/>
  <c r="W357" i="4" s="1"/>
  <c r="K358" i="4"/>
  <c r="W358" i="4" s="1"/>
  <c r="K386" i="4"/>
  <c r="L386" i="4"/>
  <c r="M386" i="4"/>
  <c r="N386" i="4"/>
  <c r="O386" i="4"/>
  <c r="P386" i="4"/>
  <c r="Q386" i="4"/>
  <c r="K403" i="4"/>
  <c r="M403" i="4"/>
  <c r="N403" i="4"/>
  <c r="O403" i="4"/>
  <c r="P403" i="4"/>
  <c r="Q403" i="4"/>
  <c r="K426" i="4"/>
  <c r="L426" i="4"/>
  <c r="M426" i="4"/>
  <c r="N426" i="4"/>
  <c r="O426" i="4"/>
  <c r="K432" i="4"/>
  <c r="L432" i="4"/>
  <c r="M432" i="4"/>
  <c r="N432" i="4"/>
  <c r="O432" i="4"/>
  <c r="K438" i="4"/>
  <c r="L438" i="4"/>
  <c r="M438" i="4"/>
  <c r="N438" i="4"/>
  <c r="O438" i="4"/>
  <c r="K444" i="4"/>
  <c r="L444" i="4"/>
  <c r="M444" i="4"/>
  <c r="N444" i="4"/>
  <c r="O444" i="4"/>
  <c r="K450" i="4"/>
  <c r="L450" i="4"/>
  <c r="M450" i="4"/>
  <c r="N450" i="4"/>
  <c r="O450" i="4"/>
  <c r="P450" i="4"/>
  <c r="Q450" i="4"/>
  <c r="K454" i="4"/>
  <c r="L454" i="4"/>
  <c r="M454" i="4"/>
  <c r="N454" i="4"/>
  <c r="O454" i="4"/>
  <c r="K458" i="4"/>
  <c r="L458" i="4"/>
  <c r="M458" i="4"/>
  <c r="N458" i="4"/>
  <c r="O458" i="4"/>
  <c r="K464" i="4"/>
  <c r="L464" i="4"/>
  <c r="M464" i="4"/>
  <c r="N464" i="4"/>
  <c r="O464" i="4"/>
  <c r="K475" i="4"/>
  <c r="L475" i="4"/>
  <c r="M475" i="4"/>
  <c r="N475" i="4"/>
  <c r="O475" i="4"/>
  <c r="P475" i="4"/>
  <c r="Q475" i="4"/>
  <c r="K485" i="4"/>
  <c r="L485" i="4"/>
  <c r="M485" i="4"/>
  <c r="N485" i="4"/>
  <c r="O485" i="4"/>
  <c r="Q485" i="4"/>
  <c r="K491" i="4"/>
  <c r="L491" i="4"/>
  <c r="M491" i="4"/>
  <c r="N491" i="4"/>
  <c r="O491" i="4"/>
  <c r="P491" i="4"/>
  <c r="Q491" i="4"/>
  <c r="M527" i="4"/>
  <c r="N527" i="4"/>
  <c r="O527" i="4"/>
  <c r="P527" i="4"/>
  <c r="Q527" i="4"/>
  <c r="M530" i="4"/>
  <c r="N530" i="4"/>
  <c r="O530" i="4"/>
  <c r="P530" i="4"/>
  <c r="Q530" i="4"/>
  <c r="K874" i="4"/>
  <c r="K871" i="4" s="1"/>
  <c r="L874" i="4"/>
  <c r="L871" i="4" s="1"/>
  <c r="N874" i="4"/>
  <c r="N871" i="4" s="1"/>
  <c r="O874" i="4"/>
  <c r="O871" i="4" s="1"/>
  <c r="P350" i="4"/>
  <c r="T42" i="4"/>
  <c r="U286" i="4"/>
  <c r="T458" i="4"/>
  <c r="T107" i="4"/>
  <c r="T530" i="4"/>
  <c r="T525" i="4" s="1"/>
  <c r="T161" i="4"/>
  <c r="T70" i="4"/>
  <c r="T426" i="4"/>
  <c r="T66" i="4"/>
  <c r="T78" i="4"/>
  <c r="T432" i="4"/>
  <c r="T491" i="4"/>
  <c r="T63" i="4"/>
  <c r="T155" i="4"/>
  <c r="T475" i="4"/>
  <c r="Q874" i="4"/>
  <c r="Q871" i="4" s="1"/>
  <c r="T97" i="4"/>
  <c r="T438" i="4"/>
  <c r="T74" i="4"/>
  <c r="T103" i="4"/>
  <c r="T114" i="4"/>
  <c r="T149" i="4"/>
  <c r="T444" i="4"/>
  <c r="T538" i="4"/>
  <c r="T535" i="4" s="1"/>
  <c r="T545" i="4"/>
  <c r="T45" i="4"/>
  <c r="T60" i="4"/>
  <c r="T126" i="4"/>
  <c r="T57" i="4"/>
  <c r="T132" i="4"/>
  <c r="T49" i="4"/>
  <c r="T52" i="4"/>
  <c r="T403" i="4"/>
  <c r="U545" i="4"/>
  <c r="T295" i="4"/>
  <c r="T122" i="4"/>
  <c r="U295" i="4"/>
  <c r="U467" i="4"/>
  <c r="U132" i="4"/>
  <c r="U301" i="4"/>
  <c r="U403" i="4"/>
  <c r="U530" i="4"/>
  <c r="U525" i="4" s="1"/>
  <c r="U74" i="4"/>
  <c r="U78" i="4"/>
  <c r="U97" i="4"/>
  <c r="U426" i="4"/>
  <c r="T141" i="4"/>
  <c r="U126" i="4"/>
  <c r="U42" i="4"/>
  <c r="U49" i="4"/>
  <c r="U52" i="4"/>
  <c r="U432" i="4"/>
  <c r="U66" i="4"/>
  <c r="U316" i="4"/>
  <c r="U538" i="4"/>
  <c r="U535" i="4" s="1"/>
  <c r="U60" i="4"/>
  <c r="U45" i="4"/>
  <c r="U63" i="4"/>
  <c r="U491" i="4"/>
  <c r="T874" i="4"/>
  <c r="U122" i="4"/>
  <c r="U107" i="4"/>
  <c r="U70" i="4"/>
  <c r="U149" i="4"/>
  <c r="U114" i="4"/>
  <c r="U57" i="4"/>
  <c r="U874" i="4"/>
  <c r="U871" i="4" s="1"/>
  <c r="U438" i="4"/>
  <c r="W25" i="4"/>
  <c r="W24" i="4"/>
  <c r="S201" i="4" l="1"/>
  <c r="T421" i="4"/>
  <c r="T323" i="4" s="1"/>
  <c r="T422" i="4"/>
  <c r="T325" i="4" s="1"/>
  <c r="U421" i="4"/>
  <c r="U323" i="4" s="1"/>
  <c r="U199" i="4"/>
  <c r="U201" i="4"/>
  <c r="S421" i="4"/>
  <c r="S525" i="4"/>
  <c r="S38" i="4"/>
  <c r="S32" i="4" s="1"/>
  <c r="T56" i="4"/>
  <c r="W339" i="4"/>
  <c r="U1103" i="4"/>
  <c r="W110" i="4"/>
  <c r="W1144" i="4"/>
  <c r="W335" i="4"/>
  <c r="R350" i="4"/>
  <c r="R330" i="4" s="1"/>
  <c r="W363" i="4"/>
  <c r="W16" i="4"/>
  <c r="W310" i="4"/>
  <c r="W52" i="4"/>
  <c r="W126" i="4"/>
  <c r="W491" i="4"/>
  <c r="W66" i="4"/>
  <c r="W530" i="4"/>
  <c r="W42" i="4"/>
  <c r="W33" i="4"/>
  <c r="W142" i="4"/>
  <c r="W535" i="4"/>
  <c r="W538" i="4"/>
  <c r="W553" i="4"/>
  <c r="T146" i="4"/>
  <c r="T38" i="4" s="1"/>
  <c r="V473" i="4"/>
  <c r="W473" i="4" s="1"/>
  <c r="W143" i="4"/>
  <c r="T210" i="4"/>
  <c r="V462" i="4"/>
  <c r="W462" i="4" s="1"/>
  <c r="T240" i="4"/>
  <c r="W240" i="4" s="1"/>
  <c r="W253" i="4"/>
  <c r="T241" i="4"/>
  <c r="T201" i="4" s="1"/>
  <c r="V161" i="4"/>
  <c r="V460" i="4"/>
  <c r="V477" i="4"/>
  <c r="W477" i="4" s="1"/>
  <c r="U21" i="4"/>
  <c r="W418" i="4"/>
  <c r="T871" i="4"/>
  <c r="V467" i="4"/>
  <c r="W467" i="4" s="1"/>
  <c r="V103" i="4"/>
  <c r="V476" i="4"/>
  <c r="V466" i="4"/>
  <c r="W466" i="4" s="1"/>
  <c r="W226" i="4"/>
  <c r="W485" i="4"/>
  <c r="W386" i="4"/>
  <c r="W122" i="4"/>
  <c r="W403" i="4"/>
  <c r="W57" i="4"/>
  <c r="W545" i="4"/>
  <c r="W114" i="4"/>
  <c r="W97" i="4"/>
  <c r="W63" i="4"/>
  <c r="W78" i="4"/>
  <c r="W527" i="4"/>
  <c r="W316" i="4"/>
  <c r="W265" i="4"/>
  <c r="W1119" i="4"/>
  <c r="W132" i="4"/>
  <c r="W45" i="4"/>
  <c r="W149" i="4"/>
  <c r="W438" i="4"/>
  <c r="W155" i="4"/>
  <c r="W70" i="4"/>
  <c r="W158" i="4"/>
  <c r="W167" i="4"/>
  <c r="W234" i="4"/>
  <c r="W504" i="4"/>
  <c r="W454" i="4"/>
  <c r="W286" i="4"/>
  <c r="W87" i="4"/>
  <c r="S422" i="4"/>
  <c r="S325" i="4" s="1"/>
  <c r="W22" i="4"/>
  <c r="W295" i="4"/>
  <c r="W49" i="4"/>
  <c r="W60" i="4"/>
  <c r="W444" i="4"/>
  <c r="W74" i="4"/>
  <c r="W432" i="4"/>
  <c r="W426" i="4"/>
  <c r="W107" i="4"/>
  <c r="W230" i="4"/>
  <c r="W301" i="4"/>
  <c r="W509" i="4"/>
  <c r="W1131" i="4"/>
  <c r="W450" i="4"/>
  <c r="W231" i="4"/>
  <c r="W302" i="4"/>
  <c r="S41" i="4"/>
  <c r="Q331" i="4"/>
  <c r="Q525" i="4"/>
  <c r="M525" i="4"/>
  <c r="U161" i="4"/>
  <c r="M391" i="4"/>
  <c r="K41" i="4"/>
  <c r="S199" i="4"/>
  <c r="M38" i="4"/>
  <c r="M32" i="4" s="1"/>
  <c r="Q41" i="4"/>
  <c r="P334" i="4"/>
  <c r="K210" i="4"/>
  <c r="R17" i="4"/>
  <c r="W17" i="4" s="1"/>
  <c r="S56" i="4"/>
  <c r="R525" i="4"/>
  <c r="R199" i="4"/>
  <c r="P206" i="4"/>
  <c r="P201" i="4" s="1"/>
  <c r="K244" i="4"/>
  <c r="K241" i="4" s="1"/>
  <c r="P525" i="4"/>
  <c r="L206" i="4"/>
  <c r="L201" i="4" s="1"/>
  <c r="U334" i="4"/>
  <c r="N334" i="4"/>
  <c r="P26" i="4"/>
  <c r="Q422" i="4"/>
  <c r="O206" i="4"/>
  <c r="O201" i="4" s="1"/>
  <c r="U41" i="4"/>
  <c r="N206" i="4"/>
  <c r="N201" i="4" s="1"/>
  <c r="O334" i="4"/>
  <c r="N421" i="4"/>
  <c r="P330" i="4"/>
  <c r="Q206" i="4"/>
  <c r="Q201" i="4" s="1"/>
  <c r="U56" i="4"/>
  <c r="P38" i="4"/>
  <c r="P32" i="4" s="1"/>
  <c r="M56" i="4"/>
  <c r="P56" i="4"/>
  <c r="N41" i="4"/>
  <c r="M41" i="4"/>
  <c r="M206" i="4"/>
  <c r="M201" i="4" s="1"/>
  <c r="L41" i="4"/>
  <c r="U464" i="4"/>
  <c r="L391" i="4"/>
  <c r="R422" i="4"/>
  <c r="R325" i="4" s="1"/>
  <c r="R421" i="4"/>
  <c r="P422" i="4"/>
  <c r="P325" i="4" s="1"/>
  <c r="U458" i="4"/>
  <c r="M422" i="4"/>
  <c r="M325" i="4" s="1"/>
  <c r="N330" i="4"/>
  <c r="K271" i="4"/>
  <c r="W271" i="4" s="1"/>
  <c r="O56" i="4"/>
  <c r="K56" i="4"/>
  <c r="N56" i="4"/>
  <c r="P41" i="4"/>
  <c r="K38" i="4"/>
  <c r="K32" i="4" s="1"/>
  <c r="P421" i="4"/>
  <c r="U103" i="4"/>
  <c r="L223" i="4"/>
  <c r="L200" i="4" s="1"/>
  <c r="P199" i="4"/>
  <c r="U211" i="4"/>
  <c r="Q26" i="4"/>
  <c r="O38" i="4"/>
  <c r="O32" i="4" s="1"/>
  <c r="O330" i="4"/>
  <c r="U141" i="4"/>
  <c r="R201" i="4"/>
  <c r="Q421" i="4"/>
  <c r="N331" i="4"/>
  <c r="N525" i="4"/>
  <c r="O525" i="4"/>
  <c r="N422" i="4"/>
  <c r="O422" i="4"/>
  <c r="K422" i="4"/>
  <c r="K325" i="4" s="1"/>
  <c r="L422" i="4"/>
  <c r="L325" i="4" s="1"/>
  <c r="O421" i="4"/>
  <c r="K421" i="4"/>
  <c r="L421" i="4"/>
  <c r="N38" i="4"/>
  <c r="N32" i="4" s="1"/>
  <c r="L56" i="4"/>
  <c r="Q56" i="4"/>
  <c r="O41" i="4"/>
  <c r="P874" i="4"/>
  <c r="W874" i="4" s="1"/>
  <c r="Q38" i="4"/>
  <c r="Q32" i="4" s="1"/>
  <c r="U475" i="4"/>
  <c r="R38" i="4"/>
  <c r="R32" i="4" s="1"/>
  <c r="R56" i="4"/>
  <c r="R41" i="4"/>
  <c r="L38" i="4"/>
  <c r="M421" i="4"/>
  <c r="M200" i="4"/>
  <c r="Q199" i="4"/>
  <c r="U148" i="4"/>
  <c r="K350" i="4"/>
  <c r="T41" i="4"/>
  <c r="U36" i="4" l="1"/>
  <c r="U31" i="4" s="1"/>
  <c r="S36" i="4"/>
  <c r="S31" i="4" s="1"/>
  <c r="V36" i="4"/>
  <c r="V31" i="4" s="1"/>
  <c r="V14" i="4" s="1"/>
  <c r="V13" i="4" s="1"/>
  <c r="T36" i="4"/>
  <c r="U422" i="4"/>
  <c r="U325" i="4" s="1"/>
  <c r="T199" i="4"/>
  <c r="S323" i="4"/>
  <c r="W103" i="4"/>
  <c r="W350" i="4"/>
  <c r="W161" i="4"/>
  <c r="V458" i="4"/>
  <c r="W200" i="4"/>
  <c r="W26" i="4"/>
  <c r="W130" i="4"/>
  <c r="U146" i="4"/>
  <c r="U38" i="4" s="1"/>
  <c r="V148" i="4"/>
  <c r="V146" i="4" s="1"/>
  <c r="U210" i="4"/>
  <c r="V211" i="4"/>
  <c r="V210" i="4" s="1"/>
  <c r="V21" i="4"/>
  <c r="W21" i="4" s="1"/>
  <c r="V334" i="4"/>
  <c r="W334" i="4" s="1"/>
  <c r="W56" i="4"/>
  <c r="W244" i="4"/>
  <c r="W104" i="4"/>
  <c r="W336" i="4"/>
  <c r="W534" i="4"/>
  <c r="W421" i="4"/>
  <c r="W1103" i="4"/>
  <c r="W223" i="4"/>
  <c r="V475" i="4"/>
  <c r="W475" i="4" s="1"/>
  <c r="W391" i="4"/>
  <c r="W162" i="4"/>
  <c r="W41" i="4"/>
  <c r="W525" i="4"/>
  <c r="W476" i="4"/>
  <c r="V464" i="4"/>
  <c r="W464" i="4" s="1"/>
  <c r="W460" i="4"/>
  <c r="W241" i="4"/>
  <c r="V141" i="4"/>
  <c r="K330" i="4"/>
  <c r="W330" i="4" s="1"/>
  <c r="Q325" i="4"/>
  <c r="Q323" i="4"/>
  <c r="M323" i="4"/>
  <c r="K206" i="4"/>
  <c r="W206" i="4" s="1"/>
  <c r="Q36" i="4"/>
  <c r="Q31" i="4" s="1"/>
  <c r="M20" i="4"/>
  <c r="M19" i="4" s="1"/>
  <c r="P323" i="4"/>
  <c r="L36" i="4"/>
  <c r="L31" i="4" s="1"/>
  <c r="N36" i="4"/>
  <c r="N31" i="4" s="1"/>
  <c r="P871" i="4"/>
  <c r="W871" i="4" s="1"/>
  <c r="K20" i="4"/>
  <c r="K19" i="4" s="1"/>
  <c r="L323" i="4"/>
  <c r="P36" i="4"/>
  <c r="P31" i="4" s="1"/>
  <c r="R20" i="4"/>
  <c r="R19" i="4" s="1"/>
  <c r="O36" i="4"/>
  <c r="O31" i="4" s="1"/>
  <c r="S20" i="4"/>
  <c r="S19" i="4" s="1"/>
  <c r="R323" i="4"/>
  <c r="M36" i="4"/>
  <c r="M31" i="4" s="1"/>
  <c r="P20" i="4"/>
  <c r="P19" i="4" s="1"/>
  <c r="R36" i="4"/>
  <c r="R31" i="4" s="1"/>
  <c r="O325" i="4"/>
  <c r="O20" i="4" s="1"/>
  <c r="O19" i="4" s="1"/>
  <c r="K36" i="4"/>
  <c r="K31" i="4" s="1"/>
  <c r="N323" i="4"/>
  <c r="N325" i="4"/>
  <c r="N20" i="4" s="1"/>
  <c r="N19" i="4" s="1"/>
  <c r="O323" i="4"/>
  <c r="T32" i="4"/>
  <c r="L20" i="4"/>
  <c r="L19" i="4" s="1"/>
  <c r="L32" i="4"/>
  <c r="V38" i="4" l="1"/>
  <c r="V32" i="4" s="1"/>
  <c r="W458" i="4"/>
  <c r="V422" i="4"/>
  <c r="V325" i="4" s="1"/>
  <c r="W331" i="4"/>
  <c r="T20" i="4"/>
  <c r="T19" i="4" s="1"/>
  <c r="W199" i="4"/>
  <c r="W210" i="4"/>
  <c r="W148" i="4"/>
  <c r="K323" i="4"/>
  <c r="W323" i="4" s="1"/>
  <c r="W146" i="4"/>
  <c r="W211" i="4"/>
  <c r="W141" i="4"/>
  <c r="W36" i="4"/>
  <c r="U20" i="4"/>
  <c r="U19" i="4" s="1"/>
  <c r="Q14" i="4"/>
  <c r="Q13" i="4" s="1"/>
  <c r="K201" i="4"/>
  <c r="W201" i="4" s="1"/>
  <c r="N14" i="4"/>
  <c r="N13" i="4" s="1"/>
  <c r="P14" i="4"/>
  <c r="P13" i="4" s="1"/>
  <c r="R14" i="4"/>
  <c r="R13" i="4" s="1"/>
  <c r="U14" i="4"/>
  <c r="U13" i="4" s="1"/>
  <c r="T31" i="4"/>
  <c r="W31" i="4" l="1"/>
  <c r="T14" i="4"/>
  <c r="T13" i="4" s="1"/>
  <c r="W422" i="4"/>
  <c r="V20" i="4"/>
  <c r="V19" i="4" s="1"/>
  <c r="W325" i="4"/>
  <c r="U32" i="4"/>
  <c r="W32" i="4" s="1"/>
  <c r="W38" i="4"/>
  <c r="W19" i="4" l="1"/>
  <c r="W20" i="4"/>
  <c r="W15" i="4"/>
  <c r="S14" i="4"/>
  <c r="W14" i="4" l="1"/>
  <c r="S13" i="4"/>
  <c r="W13" i="4" s="1"/>
</calcChain>
</file>

<file path=xl/comments1.xml><?xml version="1.0" encoding="utf-8"?>
<comments xmlns="http://schemas.openxmlformats.org/spreadsheetml/2006/main">
  <authors>
    <author>admin</author>
  </authors>
  <commentList>
    <comment ref="S547" authorId="0">
      <text>
        <r>
          <rPr>
            <b/>
            <sz val="9"/>
            <color indexed="81"/>
            <rFont val="Tahoma"/>
            <family val="2"/>
            <charset val="204"/>
          </rPr>
          <t>admin:</t>
        </r>
        <r>
          <rPr>
            <sz val="9"/>
            <color indexed="81"/>
            <rFont val="Tahoma"/>
            <family val="2"/>
            <charset val="204"/>
          </rPr>
          <t xml:space="preserve">
расписать на 01 и 02</t>
        </r>
      </text>
    </comment>
  </commentList>
</comments>
</file>

<file path=xl/sharedStrings.xml><?xml version="1.0" encoding="utf-8"?>
<sst xmlns="http://schemas.openxmlformats.org/spreadsheetml/2006/main" count="15335" uniqueCount="1128">
  <si>
    <t>1.3.4.8.</t>
  </si>
  <si>
    <t>1.3.4.10.</t>
  </si>
  <si>
    <t>10 06</t>
  </si>
  <si>
    <t>121</t>
  </si>
  <si>
    <t>122</t>
  </si>
  <si>
    <t>242</t>
  </si>
  <si>
    <t>851</t>
  </si>
  <si>
    <t>1006</t>
  </si>
  <si>
    <t>0104</t>
  </si>
  <si>
    <t>Пособия по социальной помощи населению</t>
  </si>
  <si>
    <t>1.3-ПП2</t>
  </si>
  <si>
    <t>1.1.1.2.</t>
  </si>
  <si>
    <t>1.1.1.2.1</t>
  </si>
  <si>
    <t>1.1.1.2.2</t>
  </si>
  <si>
    <t>1.1.1.2.3</t>
  </si>
  <si>
    <t>1.1.1.2.4</t>
  </si>
  <si>
    <t>1.1.1.3.</t>
  </si>
  <si>
    <t>1.1.1.4.</t>
  </si>
  <si>
    <t>1.1.1.5.</t>
  </si>
  <si>
    <t>1.1.1.6.</t>
  </si>
  <si>
    <t>Мероприятие «Предоставление государственной социальной помощи»</t>
  </si>
  <si>
    <t>1.1.1.7.</t>
  </si>
  <si>
    <t>1.1.1.8.</t>
  </si>
  <si>
    <t>1.1.1.9.</t>
  </si>
  <si>
    <t>1.1.1.10.</t>
  </si>
  <si>
    <t>1.1.1.11.</t>
  </si>
  <si>
    <t>1.1.1.12.</t>
  </si>
  <si>
    <t>1.1.1.13.</t>
  </si>
  <si>
    <t>1.1.1.14.</t>
  </si>
  <si>
    <t xml:space="preserve"> 1003</t>
  </si>
  <si>
    <t>1.1.1.15.</t>
  </si>
  <si>
    <t>1.1.1.16.</t>
  </si>
  <si>
    <t>1.1.1.17.</t>
  </si>
  <si>
    <t>1.1.1.18.</t>
  </si>
  <si>
    <t>финансирование за счет федерального  бюджета</t>
  </si>
  <si>
    <t>1003</t>
  </si>
  <si>
    <t>1.1.1.19.</t>
  </si>
  <si>
    <t>1.1.1.20.</t>
  </si>
  <si>
    <t>Абсолютный показатель</t>
  </si>
  <si>
    <t>1.1.3.</t>
  </si>
  <si>
    <t>1.1.3-ПОМ1</t>
  </si>
  <si>
    <t>Не менее 1</t>
  </si>
  <si>
    <t>1.1.4.</t>
  </si>
  <si>
    <t>финансирование за счет  краевого бюджета</t>
  </si>
  <si>
    <t>1.2-ПП1</t>
  </si>
  <si>
    <t>1.2-ПП2</t>
  </si>
  <si>
    <t>1.2.1.</t>
  </si>
  <si>
    <t>1.2.1-ПОМ1</t>
  </si>
  <si>
    <t>всего</t>
  </si>
  <si>
    <t>1.5.</t>
  </si>
  <si>
    <t>1.3.3.3.</t>
  </si>
  <si>
    <t>1.3.3.3-ПМ1</t>
  </si>
  <si>
    <t>1.3.3.4.</t>
  </si>
  <si>
    <t>1.3.3.5.</t>
  </si>
  <si>
    <t>1.3.3.5-ПМ1</t>
  </si>
  <si>
    <t>1.3.4.</t>
  </si>
  <si>
    <t>финансирование за счет федерального бюджета</t>
  </si>
  <si>
    <t>1.3.4.1.</t>
  </si>
  <si>
    <t>1.3.4.1.1</t>
  </si>
  <si>
    <t>1.3.4.1.2</t>
  </si>
  <si>
    <t>1.3.4.1.3</t>
  </si>
  <si>
    <t>1.3.4.1.4</t>
  </si>
  <si>
    <t>1.3.4.2.</t>
  </si>
  <si>
    <t>1.3.4.3.</t>
  </si>
  <si>
    <t>1.3.4.4.</t>
  </si>
  <si>
    <t>1.3.4.5.</t>
  </si>
  <si>
    <t>1.3.4.6.</t>
  </si>
  <si>
    <t>1.3.4.7.</t>
  </si>
  <si>
    <t>1.3.5.</t>
  </si>
  <si>
    <t>Главный раздел, подраздел</t>
  </si>
  <si>
    <t>Всего</t>
  </si>
  <si>
    <t>0707</t>
  </si>
  <si>
    <t>1.1.1.1.4</t>
  </si>
  <si>
    <t>ед.</t>
  </si>
  <si>
    <t>1.3.4.7.-ПМ1</t>
  </si>
  <si>
    <t>1.3.4.- ПОМ1</t>
  </si>
  <si>
    <t>1004</t>
  </si>
  <si>
    <t xml:space="preserve"> 1004</t>
  </si>
  <si>
    <t>244</t>
  </si>
  <si>
    <t>№</t>
  </si>
  <si>
    <t>Наименование целей, задач, подпрограмм, основных мероприятий, мероприятий, ведомственных целевых программ, показателей</t>
  </si>
  <si>
    <t>Единица измерения показателя</t>
  </si>
  <si>
    <t>Методика расчета показателя</t>
  </si>
  <si>
    <t>Сроки реализации</t>
  </si>
  <si>
    <t>Ответственный исполнитель и соисполнители</t>
  </si>
  <si>
    <t>Коды бюджетной классификации расходов</t>
  </si>
  <si>
    <t>Целевая статья</t>
  </si>
  <si>
    <t>Вид расходов</t>
  </si>
  <si>
    <t>Итого</t>
  </si>
  <si>
    <t>1.</t>
  </si>
  <si>
    <t>Х</t>
  </si>
  <si>
    <t>финансирование за счет краевого бюджета</t>
  </si>
  <si>
    <t>тыс.рублей</t>
  </si>
  <si>
    <t>ВСЕГО</t>
  </si>
  <si>
    <t>кроме того, финансирование из других источников:</t>
  </si>
  <si>
    <t xml:space="preserve"> - из федерального бюджета</t>
  </si>
  <si>
    <t xml:space="preserve"> - из Фонда</t>
  </si>
  <si>
    <t xml:space="preserve"> - из внебюджетных источников</t>
  </si>
  <si>
    <t>1-ПЦ1</t>
  </si>
  <si>
    <t>%</t>
  </si>
  <si>
    <t>не менее 87</t>
  </si>
  <si>
    <t>не менее 88</t>
  </si>
  <si>
    <t>не менее 89</t>
  </si>
  <si>
    <t>не менее 90</t>
  </si>
  <si>
    <t>1.1.</t>
  </si>
  <si>
    <t>1.1-ПП1</t>
  </si>
  <si>
    <t>1.1.1.</t>
  </si>
  <si>
    <t>1.1.1.-ПОМ1</t>
  </si>
  <si>
    <t>1.1.1.1.</t>
  </si>
  <si>
    <t>1.1.1.1.1.</t>
  </si>
  <si>
    <t>Пособия, компенсации, меры социальной поддержки по публичным нормативным обязательствам</t>
  </si>
  <si>
    <t>Прочая закупка товаров, работ и услуг для государственных нужд</t>
  </si>
  <si>
    <t>1.1.1.1.2</t>
  </si>
  <si>
    <t>Социальные выплаты гражданам, кроме публичных нормативных социальных выплат</t>
  </si>
  <si>
    <t>1.1.1.1.3</t>
  </si>
  <si>
    <t>1.2.6.</t>
  </si>
  <si>
    <t>1.2.6.1</t>
  </si>
  <si>
    <t>1.2.6.1-ПМ1</t>
  </si>
  <si>
    <t>1.2.7.</t>
  </si>
  <si>
    <t>1.2.2.</t>
  </si>
  <si>
    <t>1.2.2.1.</t>
  </si>
  <si>
    <t>1.2.3.</t>
  </si>
  <si>
    <t>1.2.3. ПОМ1</t>
  </si>
  <si>
    <t>не менее 98%</t>
  </si>
  <si>
    <t>1.2.4.</t>
  </si>
  <si>
    <t>1.2.4. -ПОМ1</t>
  </si>
  <si>
    <t>чел.</t>
  </si>
  <si>
    <t>1.2.5.</t>
  </si>
  <si>
    <t>1002</t>
  </si>
  <si>
    <t>1.2.5-ПОМ1</t>
  </si>
  <si>
    <t>1.3.</t>
  </si>
  <si>
    <t>1.3-ПП1</t>
  </si>
  <si>
    <t>1.3.1.</t>
  </si>
  <si>
    <t>1.3.2.</t>
  </si>
  <si>
    <t>1.3.2-ПОМ1</t>
  </si>
  <si>
    <t>1.3.2.1.</t>
  </si>
  <si>
    <t>1.3.3.</t>
  </si>
  <si>
    <t>1.3.3-ПОМ1</t>
  </si>
  <si>
    <t>1.3.3.1.</t>
  </si>
  <si>
    <t>1.3.3.2.</t>
  </si>
  <si>
    <t xml:space="preserve"> 1.3.1.1.</t>
  </si>
  <si>
    <t xml:space="preserve">1.3.1.2. </t>
  </si>
  <si>
    <t>1.3.1.1.- ПМ1</t>
  </si>
  <si>
    <t>1.3.1.1. - ПМ2</t>
  </si>
  <si>
    <t>1.2.2.-ПОМ1</t>
  </si>
  <si>
    <t>1.3.3.1.- ПМ1</t>
  </si>
  <si>
    <t>1.3.3.2-ПМ2</t>
  </si>
  <si>
    <t>1.3.1.2-ПМ1</t>
  </si>
  <si>
    <t>1.3.1.3.</t>
  </si>
  <si>
    <t>0709</t>
  </si>
  <si>
    <t>шт.</t>
  </si>
  <si>
    <t>тыс. рублей</t>
  </si>
  <si>
    <t>1.2.3.1-ПМ1</t>
  </si>
  <si>
    <t>1.2.3.1-ПМ2</t>
  </si>
  <si>
    <t>1.2.3.1-ПМ3</t>
  </si>
  <si>
    <t>1.2.7.1</t>
  </si>
  <si>
    <t>Департамент государственного имущества и земельных отношений Забайкальского края</t>
  </si>
  <si>
    <t>17 1 01 84002</t>
  </si>
  <si>
    <t>17 1 01 82104</t>
  </si>
  <si>
    <t>17 1 01 82103</t>
  </si>
  <si>
    <t>17 1 01 82102</t>
  </si>
  <si>
    <t>17 1 01 82101</t>
  </si>
  <si>
    <t>17 1 01 84522</t>
  </si>
  <si>
    <t>17 1 01 84523</t>
  </si>
  <si>
    <t>17 1 01 84531</t>
  </si>
  <si>
    <t>17 1 01 84001</t>
  </si>
  <si>
    <t>17 1 01 84800</t>
  </si>
  <si>
    <t>17 1 01 89200</t>
  </si>
  <si>
    <t>17 1 01 09100</t>
  </si>
  <si>
    <t>17 1 01 82607</t>
  </si>
  <si>
    <t>17 1 01 82608</t>
  </si>
  <si>
    <t>17 1 01 82609</t>
  </si>
  <si>
    <t>17 1 01 82603</t>
  </si>
  <si>
    <t>17 1 01 52200</t>
  </si>
  <si>
    <t>17 1 01 52400</t>
  </si>
  <si>
    <t>17 1 01 52500</t>
  </si>
  <si>
    <t>17 1 01 51350</t>
  </si>
  <si>
    <t>17 1 01 51370</t>
  </si>
  <si>
    <t>17 1 01 52800</t>
  </si>
  <si>
    <t>17 1 01 82602</t>
  </si>
  <si>
    <t>17 1 01 82205</t>
  </si>
  <si>
    <t>17 1 01 89505</t>
  </si>
  <si>
    <t>17 1 01 02514</t>
  </si>
  <si>
    <t>17 2 01 12508</t>
  </si>
  <si>
    <t>17 2 01 12501</t>
  </si>
  <si>
    <t>17 2 03 12501</t>
  </si>
  <si>
    <t>17 2 03 12508</t>
  </si>
  <si>
    <t>17 2 06 02401</t>
  </si>
  <si>
    <t>17 2 06 02402</t>
  </si>
  <si>
    <t>17 3 01 02511</t>
  </si>
  <si>
    <t>17 3 01 59400</t>
  </si>
  <si>
    <t>17 3 01 50820</t>
  </si>
  <si>
    <t>17 3 01 R0820</t>
  </si>
  <si>
    <t>17 3 03 72401</t>
  </si>
  <si>
    <t>17 3 03 72402</t>
  </si>
  <si>
    <t>17 3 03 72403</t>
  </si>
  <si>
    <t>17 3 03 72404</t>
  </si>
  <si>
    <t>17 3 03 79211</t>
  </si>
  <si>
    <t>17 3 04 02514</t>
  </si>
  <si>
    <t>17 3 04 02432</t>
  </si>
  <si>
    <t>17 3 04 52700</t>
  </si>
  <si>
    <t>17 3 04 53800</t>
  </si>
  <si>
    <t>17 3 04 82511</t>
  </si>
  <si>
    <t>17 3 04 82512</t>
  </si>
  <si>
    <t>17 3 04 84514</t>
  </si>
  <si>
    <t>17 3 04 82601</t>
  </si>
  <si>
    <t>17 3 04 82513</t>
  </si>
  <si>
    <t>17 3 04 82515</t>
  </si>
  <si>
    <t>17 3 04 52600</t>
  </si>
  <si>
    <t>17 3 04 04410</t>
  </si>
  <si>
    <t>не менее 3</t>
  </si>
  <si>
    <t>не менее 86</t>
  </si>
  <si>
    <t>17 3 01 12509</t>
  </si>
  <si>
    <t>17 3 01 12502</t>
  </si>
  <si>
    <t>17 1 01 51340</t>
  </si>
  <si>
    <t>17 3 01 04701</t>
  </si>
  <si>
    <t>Предоставление ежемесячной денежной выплаты ветеранам труда Забайкальского края</t>
  </si>
  <si>
    <t>Предоставление ежемесячной денежной выплаты ветеранам труда</t>
  </si>
  <si>
    <t>Предоставление ежемесячной выплаты труженикам тыла</t>
  </si>
  <si>
    <t>1.1.1.21.</t>
  </si>
  <si>
    <t>17 1 01 53000</t>
  </si>
  <si>
    <t>17 2 05 12508</t>
  </si>
  <si>
    <t>1.1.2.</t>
  </si>
  <si>
    <t>1.1.2-ПОМ1</t>
  </si>
  <si>
    <t>17 3 05 79580</t>
  </si>
  <si>
    <t>тыс.руб.</t>
  </si>
  <si>
    <t>1.1.1.22.</t>
  </si>
  <si>
    <t>1.2.7.-ПОМ1</t>
  </si>
  <si>
    <t>17 2 04 R2090</t>
  </si>
  <si>
    <t>17 3 01 51720</t>
  </si>
  <si>
    <t>17 3 04 54570</t>
  </si>
  <si>
    <t>тыс. руб.</t>
  </si>
  <si>
    <t>17 3 03 72400</t>
  </si>
  <si>
    <t>1.1.1.23.</t>
  </si>
  <si>
    <t>17 1 01 51980</t>
  </si>
  <si>
    <t>17 2 01 52090</t>
  </si>
  <si>
    <t>Министерство труда и социальной защиты  населения Забайкальского края</t>
  </si>
  <si>
    <t>Мероприятие «Предоставление  пособия на ребенка»</t>
  </si>
  <si>
    <t>17 3 05 74580</t>
  </si>
  <si>
    <t>финансирование из федерального бюджета</t>
  </si>
  <si>
    <t>17 1 01 51760</t>
  </si>
  <si>
    <t>17 1 01 R4620</t>
  </si>
  <si>
    <t>17 2 01 R2090</t>
  </si>
  <si>
    <t>17 3 01 56140</t>
  </si>
  <si>
    <t>17 3 05 74581</t>
  </si>
  <si>
    <t>17 3 05 79581</t>
  </si>
  <si>
    <t>17 3 01 R082F</t>
  </si>
  <si>
    <t>1.3.5.1</t>
  </si>
  <si>
    <t>1.3.5.2</t>
  </si>
  <si>
    <t>1.3.4.11</t>
  </si>
  <si>
    <t>17 3 04 55730</t>
  </si>
  <si>
    <t>1.3.6.</t>
  </si>
  <si>
    <t>1.3.6.1</t>
  </si>
  <si>
    <t>Ежемесячная компенсация расходов на оплату жилых помещений и коммунальных услуг ветеранам труда</t>
  </si>
  <si>
    <t>Ежемесячная компенсация расходов  на оплату жилых  помещений и коммунальных услуг ветеранам труда Забайкальского края</t>
  </si>
  <si>
    <t>Ежемесячная компенсация расходов на оплату жилых помещений и коммунальных услуг реабилитированным лицам и лицам, признанным пострадавшими от политических репрессий</t>
  </si>
  <si>
    <t>1.3.4.9-ПМ1</t>
  </si>
  <si>
    <t>17 2 01 12502</t>
  </si>
  <si>
    <t>17 2 01 12509</t>
  </si>
  <si>
    <t>коэф</t>
  </si>
  <si>
    <t>17 3 Р1 55730</t>
  </si>
  <si>
    <t>17 1 01 84062</t>
  </si>
  <si>
    <t>173 01 04082</t>
  </si>
  <si>
    <t>1.1.1.24.</t>
  </si>
  <si>
    <t>17 1 01 R2090</t>
  </si>
  <si>
    <t>17 1 01 02090</t>
  </si>
  <si>
    <t>1.2.8.</t>
  </si>
  <si>
    <t>1.2.8.1</t>
  </si>
  <si>
    <t>единиц</t>
  </si>
  <si>
    <t>17 2 Р3 52930</t>
  </si>
  <si>
    <t>Министерство труда и социальной защиты населения Забайкальского края</t>
  </si>
  <si>
    <t>1.2.8. ПОМ1</t>
  </si>
  <si>
    <t>семей</t>
  </si>
  <si>
    <t>17 3 Р1 82515</t>
  </si>
  <si>
    <t>Предоставление ежемесячной денежной выплаты реабилитированным лицам и лицам, признанным пострадавшими от политических репрессий</t>
  </si>
  <si>
    <t>Приобретение товаров, работ, услуг в пользу граждан в целях их социального обеспечения</t>
  </si>
  <si>
    <t>Коэффициент значимости</t>
  </si>
  <si>
    <t>009</t>
  </si>
  <si>
    <t>Не менее 2</t>
  </si>
  <si>
    <t>не менее 4</t>
  </si>
  <si>
    <t>1.2.6.2</t>
  </si>
  <si>
    <t>17 3 Р1 56400</t>
  </si>
  <si>
    <t>Министерство строительства, дорожного хозяйства  и транспорта Забайкальского края</t>
  </si>
  <si>
    <t>2014-2024</t>
  </si>
  <si>
    <t>2019-2024</t>
  </si>
  <si>
    <t>мест на 10000 населения</t>
  </si>
  <si>
    <t>17 1 01 82070</t>
  </si>
  <si>
    <t>17 3 Р1 50780</t>
  </si>
  <si>
    <t>17 3 04 02635</t>
  </si>
  <si>
    <t>Министерство труда и социальной защиты  населения Забайкальского края, Департамент государственного имущества и земельных отношений Забайкальского края</t>
  </si>
  <si>
    <t>1.3.4.9.</t>
  </si>
  <si>
    <t xml:space="preserve">Министерство труда и социально защиты населения Забайкальского края,
ГАУСО
«Социальный приют» Забайкальского края
</t>
  </si>
  <si>
    <t xml:space="preserve">Министерство труда и социально защиты населения Забайкальского края,
УФСИН России по Забайкальскому краю
</t>
  </si>
  <si>
    <t>1.10.3.1-ПМ1</t>
  </si>
  <si>
    <t>Министерство труда и социально защиты населения Забайкальского края, ГАУСО
 «Социальный приют» Забайкальского края</t>
  </si>
  <si>
    <t>УФСИН России по Забайкальскому краю</t>
  </si>
  <si>
    <t xml:space="preserve">Министерство труда и социальной защиты населения Забайкальского края,
УФСИН России по Забайкальскому краю
</t>
  </si>
  <si>
    <t>17 1 01 R0070</t>
  </si>
  <si>
    <t>17 1 01 5134F</t>
  </si>
  <si>
    <t>17 3 04 5380F</t>
  </si>
  <si>
    <t>1.3.4.12</t>
  </si>
  <si>
    <t>1.3.4.12-ПМ1</t>
  </si>
  <si>
    <t>1.3.4.12-ПМ2</t>
  </si>
  <si>
    <t>Министерство труда и социальной защиты  населения Забайкальского края, Министерство строительства, дорожного хозяйства  и транспорта Забайкальского края</t>
  </si>
  <si>
    <t>17 1 01 R4040</t>
  </si>
  <si>
    <t>1.2.8. ПОМ2</t>
  </si>
  <si>
    <t>1.2.8.2</t>
  </si>
  <si>
    <t>Основное мероприятие  «Обеспечение деятельности стационарных учреждений социального обслуживания престарелых и инвалидов»</t>
  </si>
  <si>
    <t>Мероприятие «Внедрение оборудования для технического перевооружения производства и переработки сельскохозяйственных культур, развитие племенного животноводства, приобретение сельскохозяйственной техники для обработки земель»</t>
  </si>
  <si>
    <t>Мероприятие «Внедрение оборудования для модернизации швейного производства»</t>
  </si>
  <si>
    <t>Мероприятие «Внедрение оборудования для технического перевооружения металлообрабатывающего, деревообрабатывающего производства и производства стройматериалов»</t>
  </si>
  <si>
    <t>Основное мероприятие «Оказание финансовой поддержки производственно-хозяйственной деятельности подразделений уголовно-исполнительной системы Забайкальского края»</t>
  </si>
  <si>
    <t>Показатель «Доля лиц, освобожденных из мест лишения свободы, получивших услуги по профессиональной ориентации и психологической поддержки»</t>
  </si>
  <si>
    <t>Показатель  «Количество организованных выездов в учреждениях Управления Федеральной службы исполнения наказаний России по Забайкальскому краю»</t>
  </si>
  <si>
    <t>Мероприятие «Организация работы выездных консультационных пунктов в учреждениях Управления Федеральной службы исполнения наказаний России по Забайкальскому краю»</t>
  </si>
  <si>
    <t>Мероприятие «Капитальные вложения в объекты государственной (муниципальной) собственности и в объекты недвижимого имущества, приобретаемые в государственную (муниципальную) собственность в области социальной политики»</t>
  </si>
  <si>
    <t>Мероприятие «Проведение курсов повышения квалификации, иных обучающих мероприятий среди специалистов учреждений социального обслуживания»</t>
  </si>
  <si>
    <t>Показатель «Доля специалистов Министерства,  повысивших квалификацию, от общего числа специалистов Министерства»</t>
  </si>
  <si>
    <t>Основное мероприятие «Обеспечение деятельности Министерства социальной защиты населения Забайкальского края в установленной сфере деятельности»</t>
  </si>
  <si>
    <t xml:space="preserve"> Мероприятие  «Ежемесячная выплата в связи с рождением (усыновлением) первого ребенка»</t>
  </si>
  <si>
    <t>Основное мероприятие «Региональный проект  «Финансовая поддержка семей при рождении детей»</t>
  </si>
  <si>
    <t xml:space="preserve"> Мероприятие «Предоставление ежемесячной  денежной выплаты на детей в возрасте от трех  до семи лет включительно»</t>
  </si>
  <si>
    <t>Мероприятие  «Предоставление жилых помещений из жилищного фонда Забайкальского края по договорам социального найма многодетным семьям»</t>
  </si>
  <si>
    <t>Показатель  «Количество оздоровленных детей»</t>
  </si>
  <si>
    <t>Мероприятие  «Организация отдыха и оздоровления детей, находящихся в трудной жизненной ситуации»</t>
  </si>
  <si>
    <t>Мероприятие  «Внедрение в Забайкальском крае социальных контрактов при оказании государственной социальной помощи малоимущим гражданам для повышения доходов нуждающихся семей с детьми»</t>
  </si>
  <si>
    <t>Мероприятие  «Выплата единовременного пособия при всех формах устройства детей, лишенных родительского попечения, в семью»</t>
  </si>
  <si>
    <t>Мероприятие  «Выплата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</si>
  <si>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Мероприятие  «Единовременное пособие беременной жене военнослужащего, проходящего военную службу по призыву, а также ежемесячное пособие на ребенка военнослужащего, проходящего военную службу по призыву»</t>
  </si>
  <si>
    <t>Мероприятие  «Организация предоставления материнского (семейного) капитала»</t>
  </si>
  <si>
    <t>Мероприятие  «Возмещение части стоимости проезда на междугородном транспорте детей к месту санаторно-курортного лечения или оздоровления»</t>
  </si>
  <si>
    <t>Мероприятие  «Ежемесячная компенсация расходов на оплату жилого помещения и коммунальных услуг  многодетным семьям»</t>
  </si>
  <si>
    <t>Мероприятие  «Предоставление ежемесячной денежной выплаты многодетным семьям»</t>
  </si>
  <si>
    <t>Мероприятие  «Совершенствование нормативной правовой базы по выплате государственных пособий семьям с детьми, предоставлению дополнительных мер государственной поддержки семьям, имеющим детей»</t>
  </si>
  <si>
    <t>Мероприятие  «Администрирование государственных  полномочий по организации и осуществления деятельности по опеки и попечительству над несовершеннолетними»</t>
  </si>
  <si>
    <t>Основное мероприятие  «Социальная поддержка семей с детьми»</t>
  </si>
  <si>
    <t>Мероприятие  «Расширение банка видеопаспортов детей-сирот и детей, оставшихся без попечения родителей, воспитывающихся в государственных учреждениях»</t>
  </si>
  <si>
    <t>Мероприятие  «Сопровождение семей, принявших  на воспитание детей-сирот и детей, оставшихся без попечения родителей»</t>
  </si>
  <si>
    <t>Показатель  «Количество человек, прошедших подготовку»</t>
  </si>
  <si>
    <t>Мероприятие  «Принятие совместно с органами опеки и попечительства мер для устройства детей в замещающие  семьи»</t>
  </si>
  <si>
    <t>Показатель  «Количество детей, устроенных в замещающие семьи  (под опеку, на усыновление, в приемные семьи)» (нарастающим итогом)</t>
  </si>
  <si>
    <t>Показатель  «Доля несовершеннолетних, вернувшихся в семьи, от общего числа помещенных в учреждения социального обслуживания   несовершеннолетних»</t>
  </si>
  <si>
    <t>Мероприятие  «Организация подготовки граждан, выразивших желание стать приемными родителями, опекунами, попечителями, проведение тестирования для кандидатов в опекуны»</t>
  </si>
  <si>
    <t>Показатель  «Доля детей-сирот и детей, оставшихся без попечения родителей, устроенных в семьи, от общего числа детей-сирот и детей, оставшихся без попечения родителей»</t>
  </si>
  <si>
    <t>Основное мероприятие  «Принятие мер, направленных на расширение семейных форм устройства детей»</t>
  </si>
  <si>
    <t>Мероприятие  «Внедрение успешных моделей социальной работы с семьями с детьми и детьми на местном уровне, включая развитие службы социального сопровождения и «участковой социальной службы»</t>
  </si>
  <si>
    <t>Мероприятие  «Перевозка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</si>
  <si>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Показатель «Удовлетворенность качеством услуг»</t>
  </si>
  <si>
    <t>Мероприятие  «Предоставление социальных услуг несовершеннолетним, находящимся в социально опасном положении или иной трудной жизненной ситуации, с ослабленным здоровьем в учреждениях социального обслуживания Забайкальского края»</t>
  </si>
  <si>
    <t>Показатель «Численность детей-сирот и детей, оставшихся без попечения родителей, у которых возникло и не реализовано на конец отчетного года право на предоставление жилых помещений»</t>
  </si>
  <si>
    <t>Мероприятие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</si>
  <si>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Основное мероприятие  «Социальная поддержка и социальное обслуживание детей, находящихся в социально опасном положении или иной трудной жизненной ситуации»</t>
  </si>
  <si>
    <t>Подпрограмма 3. «Совершенствование социальной поддержки семьи и детей»</t>
  </si>
  <si>
    <t>Показатель «Доля граждан старше трудоспособного возраста и инвалидов, получающих услуги в рамках системы долговременного ухода, от общего числа граждан старшего трудоспособного возраста и инвалидов нуждающихся в долговременном уходе»</t>
  </si>
  <si>
    <t xml:space="preserve"> Мероприятие  «Предоставление имущественной поддержки  (предоставление на условиях безвозмездного пользования) при создании СО НКО, оказывающих  услуги  «Предоставление социального обслуживания»  на  территории Забайкальского края»</t>
  </si>
  <si>
    <t>Основное мероприятие  «Региональный проект «Разработка и реализация программы системной поддержки и повышения качества жизни граждан старшего поколения (Старшее поколение)»</t>
  </si>
  <si>
    <t>Мероприятие «Проведение конкурсных процедур по закупу государственной услуги  (государственный заказ) «Предоставление социального обслуживания» на территории  Забайкальского края»</t>
  </si>
  <si>
    <t xml:space="preserve">Показатель «Удельный вес негосударственных организаций, оказывающих социальные услуги, от общего количества организаций  всех форм собственности»
</t>
  </si>
  <si>
    <t>Мероприятие «Реализация мероприятий, проводимых в целях реабилитации и интеграции инвалидов»</t>
  </si>
  <si>
    <t>Показатель «Полнота предоставления государственных услуг по реализации мер социальной поддержки отдельных категорий граждан»</t>
  </si>
  <si>
    <t>Основное мероприятие  «Обеспечение деятельности Государственного казенного учреждения «Краевой центр социальной защиты населения» Забайкальского края»</t>
  </si>
  <si>
    <t>Мероприятие  «Обучение компьютерной грамотности неработающих пенсионеров»</t>
  </si>
  <si>
    <t>Показатель  «Количество  граждан пожилого возраста и инвалидов, устроенных в   приемные семьи»</t>
  </si>
  <si>
    <t>Мероприятие  «Расселение проживающих в стационарных учреждениях из зданий с высокой степенью пожароопасности»</t>
  </si>
  <si>
    <t>Показатель  «Количество обслуженных на дому граждан пожилого возраста и инвалидов»</t>
  </si>
  <si>
    <t>Показатель  «Количество обслуженных граждан в стационарных учреждениях»</t>
  </si>
  <si>
    <t>Показатель  «Количество граждан, получивших услуги в условиях полустационарного обслуживания»</t>
  </si>
  <si>
    <t>Мероприятие «Осуществление стационарного, полустационарного обслуживания, обслуживания на дому граждан пожилого возраста и инвалидов»</t>
  </si>
  <si>
    <t>Показатель  «Степень выполнения показателей объемов предоставления государственных услуг, установленных в государственных заданиях»</t>
  </si>
  <si>
    <t>Мероприятие  «Открытие групп кратковременного пребывания для детей с ограниченными возможностями здоровья на базе государственных учреждений социального обслуживания Забайкальского края»</t>
  </si>
  <si>
    <t>Показатель  «Доля граждан пожилого возраста и инвалидов, при социальном обслуживании которых используются современные формы работы»</t>
  </si>
  <si>
    <t>Основное мероприятие  «Расширение форм социального обслуживания и внедрение новых технологий организации и предоставления социальных услуг»</t>
  </si>
  <si>
    <t>Мероприятие «Приобретение технологического оборудования, резервных источников энергоснабжения, транспорта, мебели и т. д.»</t>
  </si>
  <si>
    <t>Мероприятие  «Капитальный ремонт жилых корпусов, помещений пищеблоков и банно-прачечных  отделений, лифтов, котельных, теплотрасс, водоводов и т. д.»</t>
  </si>
  <si>
    <t>Подпрограмма 2.  «Модернизация  и развитие социального обслуживания граждан пожилого возраста и инвалидов»</t>
  </si>
  <si>
    <t>Основное мероприятие «Совершенствование информационного обеспечения предоставления мер социальной поддержки»</t>
  </si>
  <si>
    <t>Показатель «Количество разработанных памяток, брошюр по вопросам предоставления мер социальной поддержки, в том числе по жизненной ситуации»</t>
  </si>
  <si>
    <t>Показатель «Количество заключенных социальных контрактов»</t>
  </si>
  <si>
    <t>Основное мероприятие  «Создание условий для повышения адресности социальных выплат и развития нефинансовых способов поддержки населения»</t>
  </si>
  <si>
    <t>Мероприятие  «Оказание адресной социальной помощи неработающим пенсионерам на частичное возмещение ущерба  в связи с произошедшими чрезвычайными ситуациями и стихийными бедствиями»</t>
  </si>
  <si>
    <t>Мероприятие  «Компенсация отдельным категориям граждан оплаты взноса на капитальный ремонт общего имущества в многоквартирном доме»</t>
  </si>
  <si>
    <t>Мероприятие  «Предоставление отдельных мер социальной поддержки граждан, подвергшихся воздействию радиации»</t>
  </si>
  <si>
    <t>Мероприятие  «Выплата единовременной денежной компенсации реабилитированным лицам»</t>
  </si>
  <si>
    <t>Мероприятие  «Обеспечение жильем отдельных категорий граждан»</t>
  </si>
  <si>
    <t>Мероприятие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</si>
  <si>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Мероприятие  «Оплата жилищно-коммунальных услуг отдельным категориям граждан»</t>
  </si>
  <si>
    <t>Мероприятие  «Государственные единовременные пособия и ежемесячные денежные компенсации гражданам при возникновении поствакцинальных осложнений»</t>
  </si>
  <si>
    <t>Мероприятие «Компенсация стоимости произведенных затрат на пристройку пандуса, балкона инвалидам, детям-инвалидам»</t>
  </si>
  <si>
    <t>Мероприятие  «Компенсация стоимости проезда к месту лечения и обратно инвалидам, нуждающимся в процедурах гемодиализа»</t>
  </si>
  <si>
    <t>Мероприятие  «Предоставление ежемесячной денежной выплаты приемным семьям для граждан пожилого возраста и инвалидов»</t>
  </si>
  <si>
    <t>Мероприятие  «Доплаты к пенсиям государственных служащих»</t>
  </si>
  <si>
    <t>Мероприятие  «Предоставление ежемесячных денежных выплат почетным гражданам»</t>
  </si>
  <si>
    <t>Мероприятие «Предоставление социального пособия на погребение, возмещение расходов специализированным службам по вопросам похоронного дела»</t>
  </si>
  <si>
    <t>Мероприятие  «Региональная доплата к пенсии пенсионерам, получающим минимальную пенсию по старости и иные региональные доплаты к пенсиям»</t>
  </si>
  <si>
    <t>Мероприятие «Предоставление гражданам субсидии на оплату жилого помещения и коммунальных услуг»</t>
  </si>
  <si>
    <t>Мероприятие «Ежемесячная компенсация расходов на оплату жилых помещений и коммунальных услуг педагогическим работникам»</t>
  </si>
  <si>
    <t>«Ежемесячная компенсация расходов на оплату жилых  помещений и коммунальных услуг отдельным категориям специалистов, работающим и проживающим в сельской местности, поселках городского типа (рабочих поселках)»</t>
  </si>
  <si>
    <t>Мероприятие  «Предоставление ежемесячной компенсации расходов на оплату жилого помещения и коммунальных услуг»</t>
  </si>
  <si>
    <t>Показатель  «Полнота исполнения публичных нормативных обязательств»</t>
  </si>
  <si>
    <t>Мероприятие  «Предоставление ежемесячной денежной выплаты»</t>
  </si>
  <si>
    <t>Показатель   «Доля граждан, охваченных различными формами социальной поддержки, от общего числа граждан, проживающих на территории Забайкальского края»</t>
  </si>
  <si>
    <t>Подпрограмма 1.  «Развитие мер социальной поддержки отдельных категорий граждан, проживающих в Забайкальском крае»</t>
  </si>
  <si>
    <t>Показатель «Уровень удовлетворенности населения качеством государственных услуг в сфере социальной защиты»</t>
  </si>
  <si>
    <t>1.2.8.2 ПМ1</t>
  </si>
  <si>
    <t>1.2.8.3</t>
  </si>
  <si>
    <t>1.2.8.3 ПМ1</t>
  </si>
  <si>
    <t>Показатель «Доля граждан старше трудоспособного возраста и инвалидов, получивших социальные услуги в организациях социального обслуживания, от общего числа граждан старше трудоспособного возраста и инвалидов»</t>
  </si>
  <si>
    <t xml:space="preserve"> Мероприятие  «Приобретение автотранспорта для осуществления доставки лиц старше 65 лет, проживающих в сельской местности, в медицинские организации»</t>
  </si>
  <si>
    <t>17 Б 01 12508</t>
  </si>
  <si>
    <t>17 Б 02 12508</t>
  </si>
  <si>
    <t>17 Б 03 12508</t>
  </si>
  <si>
    <t>17 Б 05 12508</t>
  </si>
  <si>
    <t>Мероприятие «Создание системы долговременного ухода за гражданами пожилого возраста и инвалидами, включающей социальное обслуживание и медицинскую помощь на дому, а также в полустационарной и стационарной форме с привлечением патронажной службы и сиделок»</t>
  </si>
  <si>
    <t>17 2 Р3 51630</t>
  </si>
  <si>
    <t xml:space="preserve"> «ПРИЛОЖЕНИЕ № 1 </t>
  </si>
  <si>
    <t>к государственной программе  Забайкальского края</t>
  </si>
  <si>
    <t>Министерство образования и науки Забайкальского края</t>
  </si>
  <si>
    <t>Уд / О *100, где:
Уд - количество удовлетворенных качеством услуг, реализуемых в Забайкальском крае;
О - общее число опрошенных.</t>
  </si>
  <si>
    <t>Нсп / Н *100, где:
Нсп - численность населения, охваченного социальной поддержкой;
Н - общая численность населения края.</t>
  </si>
  <si>
    <t>СД под / СД *100, где:
СД под - число семей с детьми, получивших меры социальной поддержки;
СД - общая численность семей с детьми, проживающих на территории края.</t>
  </si>
  <si>
    <t>ПНОис / ПНО *100, где:
ПНОис  - объем исполненных публичных нормативных обязательств;
ПНО - объем предусмотренных к исполнению публичных нормативных обязательств.</t>
  </si>
  <si>
    <t>П / О *100, где:
П - число граждан, получивших услуги в учреждениях социального обслуживания населения края;
О - число граждан, обратившихся за получением социальных услуг в учреждениях социального обслуживания населения.</t>
  </si>
  <si>
    <t>К / (ПИ / 10 000), где:
К - количество стационарных коек;
ПИ - численность граждан пожилого возраста и инвалидов.</t>
  </si>
  <si>
    <t>Онф / О *100, где:
Онф - число граждан пожилого возраста и инвалидов, при социальном обслуживании которых в отчетном году использовались новые формы работы;
О - общее количество обслуженных граждан пожилого возраста и инвалидов в отчетном году.</t>
  </si>
  <si>
    <t>Оф / Опл *100, где:
Оф - общий фактический объем предоставления государственных услуг в соответствии с государственным заданием;
Опл - плановый объем предоставления государственных услуг, предусмотренный государственным заданием.</t>
  </si>
  <si>
    <t>Упред / У потр *100, где:
Упред - объем предоставленных услуг по реализации мер социальной поддержки отдельных категорий граждан;
Употр - потребность в предоставлении услуг по реализации мер социально поддержки отдельных категорий граждан в пределах компетенции ГКУ «Краевой центр социальной защиты населения».</t>
  </si>
  <si>
    <t xml:space="preserve">ВНК / ВОСУ *100, где:
ВНК – количество негосударственных организаций, оказывающих социальные услуги;
ВОСУ - общее количество организаций всех форм собственности, оказывающих социальные услуги.
</t>
  </si>
  <si>
    <t>Дис / ДИ , где:
Дис - количество детей-инвалидов, получивших социальные услуги в учреждениях социального обслуживания населения;
ДИ - общее количество детей- инвалидов.</t>
  </si>
  <si>
    <t xml:space="preserve">Ок/О *100, где:
 Ок- число опрошенных потребителей услуги, имеющих высокий и средний уровень удовлетворенности качеством услуги; 
О- общее число опрошенных потребителей услуги.
</t>
  </si>
  <si>
    <t>Дсем / Д *100, где:
Дсем - число детей-сирот и детей, оставшихся без попечения родителей, устроенных в семьи;
Д - общее количество детей-сирот и детей, оставшихся без попечения родителей.</t>
  </si>
  <si>
    <t>Чс/ Чо * 100, где:
 Чс - число несовершеннолетних, вернувшихся в семьи; 
Чо - число несовершеннолетних , обратившихся в учреждения.</t>
  </si>
  <si>
    <t>СУММ (Мфi /Мплi*100) / i, где:
Мфi - фактическое значение i-го показателя;
Мплi - плановое значение i-го  показателя.</t>
  </si>
  <si>
    <t>Сквал / С *100, где:
Сквал - количество специалистов, повысивших квалификацию;
С - общее количество специалистов системы социальной защиты.</t>
  </si>
  <si>
    <t>Спу / С *100, где:
Спу - количество сотрудников государственных учреждений социального обслуживания, повысивших свой профессиональных уровень;
С - общее количество сотрудников указанных учреждений.</t>
  </si>
  <si>
    <t>A/B*100, где: А - количество лиц  освободившихся из мест лишения свободы, получивших социальную помощь; В - количество лиц  освободившихся из мест лишения свободы.</t>
  </si>
  <si>
    <t xml:space="preserve">А/В*100%, где:  А - численность обратившихся в ЦЗН граждан, освобожденных из УИН; В - численность граждан данной категории, получивших гос.услуги. </t>
  </si>
  <si>
    <t>Мероприятие  «Предоставление адресной социальной помощи к социально значимым мероприятиям»</t>
  </si>
  <si>
    <t>«Социальная поддержка граждан»</t>
  </si>
  <si>
    <t>Основное мероприятие 1.  «Обеспечение реализации прав отдельных категорий граждан на меры социальной поддержки»</t>
  </si>
  <si>
    <t>Мероприятие  «Расходы на реализацию Закона Забайкальского края  «О снижении размера оплаты протезно-ортопедических изделий отдельным категориям граждан»</t>
  </si>
  <si>
    <t>Мероприятие «Осуществление ежегодной денежной выплаты лицам, награжденным нагрудным  знаком  «Почетный донор России»</t>
  </si>
  <si>
    <t>Показатель «Количество учреждений, в которых проведены работы по укреплению материально-технической базы»</t>
  </si>
  <si>
    <t>Показатель «Обеспеченность  граждан пожилого возраста и инвалидов стационарными койками»</t>
  </si>
  <si>
    <t>Мероприятие  «Принятие мер для возвращения детей в кровные семьи»</t>
  </si>
  <si>
    <t>Показатель  «Доля социальных контрактов, заключенных с семьями, имеющими детей, в общем количестве социальных контрактов»</t>
  </si>
  <si>
    <t>Мероприятие  «Приобретение (строительство)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детям-сиротам и детям, оставшимся без попечения родителей, лицам из числа детей-сирот и детей, оставшимся без попечения родителей»</t>
  </si>
  <si>
    <t>Основное мероприятие  «Укрепление материально-технической базы учреждений системы социального обслуживания населения»</t>
  </si>
  <si>
    <t>Основные мероприятия,  мероприятия, показатели и объемы финансирования государственной программы  Забайкальского края «Социальная поддержка граждан»</t>
  </si>
  <si>
    <t>Показатель «Обеспечение граждан обувью и одеждой по сезону»</t>
  </si>
  <si>
    <t>Основные мероприятия,  показатели и объемы финансирования государственной программы «Социальная поддержка граждан»</t>
  </si>
  <si>
    <t xml:space="preserve"> Основное мероприятие  «Повышение эффективности государственной поддержки социально ориентированных некоммерческих организаций»</t>
  </si>
  <si>
    <t>Основное мероприятие  «Привлечение социально ориентированных некоммерческих и негосударственных организаций, а также благотворителей и добровольцев (волонтеров) к деятельности по предоставлению социальных услуг гражданам»</t>
  </si>
  <si>
    <t>Министерство труда и социальной защиты  населения Забайкальского края, Министерство образования и науки Забайкальского края, Министерство строительства, дорожного хозяйства и транспорта Забайкальского края, Департамент государственного имущества и земельных отношений Забайкальского края</t>
  </si>
  <si>
    <t xml:space="preserve">Показатель  «Численность детей-сирот и детей, оставшихся без попечения родителей, лиц из их числа обеспеченных жилыми помещениями»
</t>
  </si>
  <si>
    <t>Показатель  «Численность детей , информация о которых внесена в региональный банк данных о детях-сиротах»</t>
  </si>
  <si>
    <t>Мероприятие  «Предоставление нуждающимся в поддержке семьям ежемесячной денежной выплаты, назначаемой в случае рождения после 31 декабря 2012 года третьего ребенка или последующих детей до достижения ребенком возраста трех лет»</t>
  </si>
  <si>
    <t>Мероприятие  «Оказание адресной помощи семьям с детьми, оказавшимся в трудной жизненной ситуации в связи с проведением социально значимых мероприятий (День семьи, День защиты детей, День знаний, День Матери и т.п.)»</t>
  </si>
  <si>
    <t>Основное мероприятие  «Предоставление жилых помещений по договорам социального найма и капитальный ремонт жилых помещений, принадлежащих на праве собственности детям-сиротам и детям, оставшимся без попечения родителей, а также лицам из числа детей-сирот и детей, оставшимся без попечения родителей»</t>
  </si>
  <si>
    <t>Показатель  «Количество семей, получивших ежемесячную  денежную выплату в связи с рождением (усыновлением) первого ребенка»</t>
  </si>
  <si>
    <t xml:space="preserve"> Мероприятие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 предусмотренной пунктом 2 Указа Президента Российской Федерации от 7 мая 2012 года № 606  «О мерах реализации демографической политики Российской Федерации»</t>
  </si>
  <si>
    <t>Показатель  «Количество семей, получивших ежемесячную  денежную выплату»</t>
  </si>
  <si>
    <t xml:space="preserve">Показатель  «Количество семей , получивших ежемесячную  денежную выплату» </t>
  </si>
  <si>
    <t>Показатель «Доля сотрудников государственных учреждений социального обслуживания, повысивших свой профессиональный уровень, в общем числе сотрудников указанных учреждений»</t>
  </si>
  <si>
    <t>х</t>
  </si>
  <si>
    <t>Показатель «Численность граждан старше 65 лет, доставленных в медицинские организации из сельской местности на профилактические осмотры и диспансеризацию»</t>
  </si>
  <si>
    <t>Основное мероприятие «Реализация мер по улучшению социализации пожилых людей и инвалидов»</t>
  </si>
  <si>
    <t>1.3.3.6</t>
  </si>
  <si>
    <t>Показатель  «Доля семей с детьми, которые  проинформированы о возникновении прав на получение мер социальной поддержки, от обратившихся на основании заявления»</t>
  </si>
  <si>
    <t xml:space="preserve">Мероприятие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 </t>
  </si>
  <si>
    <t>Показатель «Соотношение средней заработной платы социальных работников со средней заработной платой в регионе»</t>
  </si>
  <si>
    <t>Основное мероприятие «Совершенствование организации труда и повышение уровня оплаты труда социальных работников»</t>
  </si>
  <si>
    <t>1.2.4.1.</t>
  </si>
  <si>
    <t>1.2.7.2</t>
  </si>
  <si>
    <t>1.3.1.1. - ПМ3</t>
  </si>
  <si>
    <t>Основное мероприятие «Содействие лицам, освобожденным из мест лишения свободы, в трудоустройстве, профориентации и восстановлении профессиональных навыков»</t>
  </si>
  <si>
    <t>Основное мероприятие  «Методологическое и организационное совершенствование социальной поддержки и социального  обслуживания детей и семей с детьми, находящихся в трудной жизненной ситуации»</t>
  </si>
  <si>
    <t>Чсем / Ч *100, где:
Чсем - число семей с детьми, преодолевших трудную жизненную ситуацию, посредством социального сопровождения;
Ч - общее количество семей с детьми, состоящих на социальном сопровождении</t>
  </si>
  <si>
    <t>Показатель  «Удельный вес семей с детьми, получивших меры социальной поддержки, в общей численности семей с детьми, проживающих на территории Забайкальского края»</t>
  </si>
  <si>
    <t>2022-2024</t>
  </si>
  <si>
    <t>1.1.4.1.</t>
  </si>
  <si>
    <t>Мероприятие «Перевод мер социальной поддержки в формат «Социального казначейства»</t>
  </si>
  <si>
    <t>ГУ эл / ГУ *100, где: ГУ эл - количество государственных массовых социально значимых услуг, предоставляемых в электронном виде;ГУ - общее количество государственных массовых социально значимых услуг, предоставление которых организует Министерство.</t>
  </si>
  <si>
    <t>СВсмэв/СВ*100, где СВсмэв - количество сведений, полученных посредством СМЭВ, СВ - общее количество сведений, необходимых для назначения мер социальной поддержки</t>
  </si>
  <si>
    <t>1.1.4.2.</t>
  </si>
  <si>
    <t>1.1.4.3.</t>
  </si>
  <si>
    <t>Подпрограмма 5.  «Право быть равным»</t>
  </si>
  <si>
    <t>1.6.</t>
  </si>
  <si>
    <t>Подпрограмма 7. Обеспечивающая подпрограмма</t>
  </si>
  <si>
    <t>1.7.2.</t>
  </si>
  <si>
    <t>1.8.</t>
  </si>
  <si>
    <t>Подпрограмма 8 . «Дорога в жизнь»</t>
  </si>
  <si>
    <t>1.9.</t>
  </si>
  <si>
    <t>Подпрограмма 9  «Новая семья»</t>
  </si>
  <si>
    <t xml:space="preserve"> 1.10-ПП1</t>
  </si>
  <si>
    <t xml:space="preserve"> 1.10-ПП2</t>
  </si>
  <si>
    <t xml:space="preserve"> 1.2</t>
  </si>
  <si>
    <t xml:space="preserve"> 1.4</t>
  </si>
  <si>
    <t xml:space="preserve"> 1.7</t>
  </si>
  <si>
    <t xml:space="preserve"> 1.7.1</t>
  </si>
  <si>
    <t xml:space="preserve"> 1.7.1 - ПОМ1</t>
  </si>
  <si>
    <t xml:space="preserve"> 1.7.3</t>
  </si>
  <si>
    <t xml:space="preserve"> 1.7 3-ПМ1</t>
  </si>
  <si>
    <t xml:space="preserve"> 1.7 - ПП1</t>
  </si>
  <si>
    <t xml:space="preserve"> 1. 10</t>
  </si>
  <si>
    <t>1.10.1.1 - ПОМ</t>
  </si>
  <si>
    <t>1.10.1.1</t>
  </si>
  <si>
    <t>1.10.1.1-ПМ1</t>
  </si>
  <si>
    <t>1.10.1.2</t>
  </si>
  <si>
    <t>1.10.1.2-ПМ1</t>
  </si>
  <si>
    <t>1.10.1.3</t>
  </si>
  <si>
    <t>1.10.1.3-ПМ1</t>
  </si>
  <si>
    <t xml:space="preserve">1.10.2 </t>
  </si>
  <si>
    <t>1.10.2.1-ПМ1</t>
  </si>
  <si>
    <t>1.10.2.1-ПМ2</t>
  </si>
  <si>
    <t>1.10.2.2</t>
  </si>
  <si>
    <t>1.10.2.2-ПМ1</t>
  </si>
  <si>
    <t>1.10.2.3</t>
  </si>
  <si>
    <t>1.10.2.3-ПМ-1</t>
  </si>
  <si>
    <t xml:space="preserve">1.10.3 </t>
  </si>
  <si>
    <t>1.10.3.1</t>
  </si>
  <si>
    <t>1.10.3.2</t>
  </si>
  <si>
    <t>1.10.3.3-ПМ1</t>
  </si>
  <si>
    <t xml:space="preserve">1.10.4 </t>
  </si>
  <si>
    <t>1.10.4.1</t>
  </si>
  <si>
    <t xml:space="preserve">1.10.5 </t>
  </si>
  <si>
    <t>1.10.5.1</t>
  </si>
  <si>
    <t>1.10.5.1-ПМ1</t>
  </si>
  <si>
    <t>1.10.5.2</t>
  </si>
  <si>
    <t>1.10.5.2-ПМ1</t>
  </si>
  <si>
    <t>1.10.5.3</t>
  </si>
  <si>
    <t>1.10.5.3-ПМ1</t>
  </si>
  <si>
    <t>Мероприятие «Организация и проведение мероприятий активных программ содействия трудоустройству для освобожденных лиц, обратившихся в органы службы занятости населения»</t>
  </si>
  <si>
    <t>Подпрограмма 10. «Ресоциализация и адаптация лиц, освободившихся из мест лишения свободы»</t>
  </si>
  <si>
    <t>Основное мероприятие «Организация межведомственного взаимодействия по вопросам ресоциализации лиц, освободившихся из мест лишения свободы»</t>
  </si>
  <si>
    <t>Мероприятие «Формирование и развитие межведомственной системы ресоциализации лиц, освободившихся из мест лишения свободы»</t>
  </si>
  <si>
    <t>Мероприятие «Организация и проведение обучающих мероприятий для специалистов, занимающихся ресоциализацией лиц, освободившихся из мест лишения свободы»</t>
  </si>
  <si>
    <t>Мероприятие «Поддержка деятельности СОНКО, занимающихся ресоциализацией лиц, освободившихся из мест лишения свободы»</t>
  </si>
  <si>
    <t>Показатель «Финансирование в Забайкальском крае СОНКО, занимающихся ресоциализацией лиц, освободившихся из мест лишения свободы»</t>
  </si>
  <si>
    <t>Основное мероприятие «Ресоциализация и адаптация лиц, освободившихся из мест лишения свободы в учреждениях социального обслуживания»</t>
  </si>
  <si>
    <t>Мероприятие «Создание центра ресоциализации и адаптации лиц, освободившихся из мест лишения свободы»</t>
  </si>
  <si>
    <t>Показатель «Капитальный ремонт помещения для центра ресоциализации и адаптации лиц, освободившихся из мест лишения свободы на 20 мест, в т.ч. с предоставлением услуг в полустационарной форме»</t>
  </si>
  <si>
    <t>Мероприятие  «Разработка индивидуальных программ предоставления социальных услуг лицам, освободившихся из мест лишения свободы, лицам, осужденным без изоляции от общества»</t>
  </si>
  <si>
    <t>Мероприятие «Создание информационного ресурса для лиц, освободившимся из мест лишения свободы, а также лиц, осужденных без изоляции от общества»</t>
  </si>
  <si>
    <t>Показатель «Повышение уровня информированности по вопросам оказания социальных услуг, мерах социальной поддержки, трудоустройства граждан, освободившихся из мест лишения свободы»</t>
  </si>
  <si>
    <t>Мероприятие «Оказание содействия в получении юридической помощи и социально-психологической поддержки лицам, освободившихся из мест лишения свободы, включая экстренную социальную помощь»</t>
  </si>
  <si>
    <t>Показатель «Количество юридических и социально-психологических услуг  лицам, освободившихся из мест лишения свободы, включая экстренную социальную помощь»</t>
  </si>
  <si>
    <t xml:space="preserve">Мероприятие «Содействие в оказании материальной помощи лицам, освободившимся из мест лишения свободы, находящимся в трудной жизненной ситуации"
Обеспечение мягким инвентарем (одеждой, обувью, нательным бельем по сезону»
</t>
  </si>
  <si>
    <t xml:space="preserve">Министерство труда и социальной защиты населения Забайкальского края;
Управление Федеральной службы исполнения наказаний Российской Федерации по Забайкальскому краю (далее - УФСИН по Забайкальскому краю),
Государственное казенное учреждение "Краевой центр занятости населения" Забайкальского края (далее - ГКУ "КЦЗН" Забайкальского края),
Государственное казенное учреждение "Краевой центр социальной защиты населения" Забайкальского края (далее - ГКУ "КЦСЗН" Забайкальского края)
Государственное автономное учреждение социального обслуживания "Социальный приют" Забайкальского края (далее - ГАУСО "Социальный приют" Забайкальского края)
</t>
  </si>
  <si>
    <t xml:space="preserve">Министерство труда и социальной защиты населения Забайкальского края,
УФСИН по Забайкальскому краю,
ГКУ "КЦЗН" Забайкальского края,
ГКУ "КЦСЗН" Забайкальского края,
ГАУСО "Социальный приют" Забайкальского края
</t>
  </si>
  <si>
    <t>Министерство труда и социально защиты населения Забайкальского края, ГАУСО
 «Социальный приют» Забайкальского края,
ГКУ«КЦСЗН »  Забайкальского края</t>
  </si>
  <si>
    <t>Подпрограмма 6. "Воспитать добром!"</t>
  </si>
  <si>
    <t>17 3 04 82020</t>
  </si>
  <si>
    <t>17 3 04 R3020</t>
  </si>
  <si>
    <t>17 3 Р1 50840</t>
  </si>
  <si>
    <t>17 7 01 49300</t>
  </si>
  <si>
    <t>17 7 01 29400</t>
  </si>
  <si>
    <t>17 1 01 64340</t>
  </si>
  <si>
    <t>17 2 03 58370</t>
  </si>
  <si>
    <t>17 2 07 02630</t>
  </si>
  <si>
    <t>17 2 01 04102</t>
  </si>
  <si>
    <t>17 2 Р3 04102</t>
  </si>
  <si>
    <t>17 3 04 R302F</t>
  </si>
  <si>
    <t>17 2 02 55054</t>
  </si>
  <si>
    <t>17 2 02 Ц5054</t>
  </si>
  <si>
    <t>17 2 03 58340</t>
  </si>
  <si>
    <t>17 3 Р1 5084F</t>
  </si>
  <si>
    <t>1.2.1.1</t>
  </si>
  <si>
    <t>1.2.1.2.</t>
  </si>
  <si>
    <t>2014-2023</t>
  </si>
  <si>
    <t>1.2.3.1</t>
  </si>
  <si>
    <t>17 3 01 04820</t>
  </si>
  <si>
    <t>чел</t>
  </si>
  <si>
    <t>1.10.4.2-ПМ1</t>
  </si>
  <si>
    <t>Показатель «Доля сведений, необходимых для назначения региональных и муниципальных мер социальной поддержки, получаемых органом социальной защиты посредством межведомственного электронного взаимодействия»</t>
  </si>
  <si>
    <t>Мероприятие «Интеграция автоматизированной системы "Адресная социальная помощь"  с ЕГИССО с целью предоставления государственной социальной помощи на основании социального контракта с использованием ЕГИССО»</t>
  </si>
  <si>
    <t>Показатель «Доля требований к интеграции ведомственной информационной системы органа социальной защиты и ЕГИССО, обеспеченных органом социальной защиты"</t>
  </si>
  <si>
    <t>Мероприятие «Подключение к информационной системе «Единый контакт-центр взаимодействия с гражданами»</t>
  </si>
  <si>
    <t>1.3.6.ПОМ1</t>
  </si>
  <si>
    <t>1.3.6.1 ПМ</t>
  </si>
  <si>
    <t>1.3.6.2.</t>
  </si>
  <si>
    <t>1.3.6.2 ПМ</t>
  </si>
  <si>
    <t>1.3.6.3 ПМ</t>
  </si>
  <si>
    <t>1.3.6.4</t>
  </si>
  <si>
    <t>1.3.6.4 ПМ</t>
  </si>
  <si>
    <t>Министерство строительства, дорожного хозяйства и транспорта Забайкальского края,  Департамент государственного имущества и земельных отношений Забайкальского края, Министерство труда и социальной защиты  населения Забайкальского края</t>
  </si>
  <si>
    <t>Министерство труда и социальной защиты  населения Забайкальского края, Министерство строительства, дорожного хозяйства и транспорта Забайкальского края, Департамент государственного имущества и земельных отношений Забайкальского края</t>
  </si>
  <si>
    <t>Задача 4.  «Профилактика преступности и правонарушений несовершеннолетних, развитие системы социального сопровождения, социальной адаптации и реабилитации несовершеннолетних, находящихся в конфликте с законом»</t>
  </si>
  <si>
    <t>Задача 5.   «Улучшение качества жизни семей с детьми-инвалидами, организация комплексной помощи по абилитации и реабилитации детей-инвалидов, детей с ограниченными возможностями здоровья»</t>
  </si>
  <si>
    <t>Подпрограмма 4.  «Правильный выбор»</t>
  </si>
  <si>
    <t xml:space="preserve">Показатель «Количество семей, получивших единовременную выплату при рождении первого ребенка, а также которым предоставлен региональный материнский (семейный) капитал при рождении второго ребенка в субъектах Российской Федерации, входящих в состав Дальневосточного федерального округа» </t>
  </si>
  <si>
    <t>Показатель «Доля массовых социально значимых государственных и муниципальных услуг в электронном виде, предоставляемых с использованием ЕПГУ, от общего количества таких услуг, предоставляемых в электронном виде»</t>
  </si>
  <si>
    <t>Показатель  «Доля семей с детьми, состоявших на социальном сопровождении в государственных организациях социального обслуживания, в общем числе семей с детьми, имеющих право на  предоставление социального сопровождения  и обратившихся за его получением в организации социального обслуживания»</t>
  </si>
  <si>
    <t>Показатель «Степень достижения установленных значений целевых показателей государственной программы и входящих в нее подпрограмм»</t>
  </si>
  <si>
    <t>Задача 7. «Создание организационных условий для реализации государственной программы»</t>
  </si>
  <si>
    <t>Задача 6. «Повышение на территории края эффективности межведомственной системы профилактики насилия и жестокого обращения в отношении детей. Реабилитация детей, ставших жертвами насилия и преступных посягательств»</t>
  </si>
  <si>
    <t>Цель  «Сохранение населения, здоровья и благополучия людей. Повышение качества, доступности и эффективности социальной поддержки населения Забайкальского края »</t>
  </si>
  <si>
    <t>Задача 2.  «Повышение ожидаемой продолжительности жизни. Обеспечение потребности граждан пожилого возраста и инвалидов в социальном обслуживании»</t>
  </si>
  <si>
    <t>Задача 8. «Ресоциализация и адаптация лиц, освобожденных из мест лишения свободы. Оказание юридической, социальной и психологической помощи, предоставление социальных услуг лицам, освобожденным из мест лишения свободы»</t>
  </si>
  <si>
    <t>1.2.1.1.</t>
  </si>
  <si>
    <t>Показатель «Количество введенных в эксплуатацию объектов»</t>
  </si>
  <si>
    <t>Задача 1.  «Повышение качества и доступности мер социальной поддержки граждан»</t>
  </si>
  <si>
    <t>Задача 3.  «Снижение уровня бедности. Создание благоприятных  условий для жизнедеятельности семьи, функционирования института семьи, рождения детей»</t>
  </si>
  <si>
    <t>17 3 01 04104</t>
  </si>
  <si>
    <t>17 3 04 31440</t>
  </si>
  <si>
    <t>1.3.4.14</t>
  </si>
  <si>
    <t>1.3.4.13</t>
  </si>
  <si>
    <t>Мероприятие «Предоставление лицам из числа детей-сирот и детей, оставшихся без попечения родителей, достигшим возраста 23 лет, социальной выплаты на приобретение жилого помещения на территории Забайкальского края в собственность, удостоверяемой сертификатом»</t>
  </si>
  <si>
    <t>1.3.1.4.</t>
  </si>
  <si>
    <t>Мероприятие «Предоставление многодетным семьям денежной компенсации расходов на оплату за жилое помещение по договору найма жилого помещения частного жилищного фонда на территории Забайкальского края»</t>
  </si>
  <si>
    <t xml:space="preserve">Министерство труда и социальной защиты  населения Забайкальского края, Министерство строительства, дорожного хозяйства  и транспорта Забайкальского края </t>
  </si>
  <si>
    <t>2022-2023</t>
  </si>
  <si>
    <t>Министерство труда и социальной защиты  населения Забайкальского края, Министерство образования и науки Забайкальского края</t>
  </si>
  <si>
    <t>2014-2025</t>
  </si>
  <si>
    <t>2022-2025</t>
  </si>
  <si>
    <t>2017-2025</t>
  </si>
  <si>
    <t>2019-2025</t>
  </si>
  <si>
    <t>2021-2025</t>
  </si>
  <si>
    <t>2018-2025</t>
  </si>
  <si>
    <t>2020-2025</t>
  </si>
  <si>
    <t>2016-2025</t>
  </si>
  <si>
    <t>2014-2015</t>
  </si>
  <si>
    <t>Министерство труда и социальной защиты  населения Забайкальского края; Министерство образования и науки Забайкальского края;
Федеральное казенное учреждение уголовно-исполнительная инспекция УФСИН России по Забайкальскому краю (далее - ФКУ УИИ УФСИН России по Забайкальскому краю);
 Управление судебного департамента в Забайкальском крае;
 федеральное государственное бюджетное образовательное учреждение высшего профессионального образования «Забайкальский государственный университет» (далее - ЗабГУ); государственные учреждения социального обслуживания (социально-реабилитационные центры, комплексные центры социального обслуживания населения) (далее - ГУСО); Ассоциация государственных учреждений социального обслуживания «Содружество» Забайкальского края</t>
  </si>
  <si>
    <t xml:space="preserve"> - из Фонда </t>
  </si>
  <si>
    <t>1.4-ПП1</t>
  </si>
  <si>
    <t>Показатель  «Численность несовершеннолетних, состоящих на учете в подразделениях по делам несовершеннолетних органов внутренних дел»</t>
  </si>
  <si>
    <t>1.4-ПП2</t>
  </si>
  <si>
    <t>Показатель «Численность несовершеннолетних, состоящих на учете в КДН и ЗП»</t>
  </si>
  <si>
    <t>1.4-ПП3</t>
  </si>
  <si>
    <t>Показатель «Удельный вес несовершеннолетних, совершивших преступления или принявших в них участие, в общей численности несовершеннолетних»</t>
  </si>
  <si>
    <t>1.4-ПП4</t>
  </si>
  <si>
    <t>Показатель  «Удельный вес несовершеннолетних, совершивших преступления повторно,  в общей численности несовершеннолетних, совершивших преступление»</t>
  </si>
  <si>
    <t>Нпр / Н *100, где:
Нпр - количество несовершеннолетних, совершивших преступления или принявших в них участие;
Н - общая численность несовершеннолетних.</t>
  </si>
  <si>
    <t>1.4-ПП5</t>
  </si>
  <si>
    <t>Показатель  «Выявление аддитивных расстройств на ранних стадиях у несовершеннолетних, заключенных под стражу и осужденных к отбыванию наказания без лишения свободы»</t>
  </si>
  <si>
    <t>Нповт / Нпр *100, где:
Нповт - количество несовершеннолетних, совершивших преступление повторно;
Нпр - общее количество несовершеннолетних, совершивших преступление.</t>
  </si>
  <si>
    <t>1.4-ПП6</t>
  </si>
  <si>
    <t>Показатель  «Удельный вес безнадзорных детей в общей численности детского населения»</t>
  </si>
  <si>
    <t>1.4-ПП7</t>
  </si>
  <si>
    <t>Показатель «Число семей, находящихся в социально опасном положении»</t>
  </si>
  <si>
    <t>Дбн / Д *100, где:
Дбн - число безнадзорных детей;
Д - общая численность детского населения.</t>
  </si>
  <si>
    <t>1.4-ПП8</t>
  </si>
  <si>
    <t>Показатель «Число различных категорий специалистов социальных служб, работающих с несовершеннолетними, находящимися в конфликте с законом, повысивших свой профессиональный уровень»</t>
  </si>
  <si>
    <t>1.4.1.</t>
  </si>
  <si>
    <t>Основное мероприятие «Внедрение новых форм и методов сопровождения несовершеннолетних, вступивших в конфликт с законом, а также несовершеннолетних, отбывающих или отбывших наказание в местах лишения и ограничения свободы»</t>
  </si>
  <si>
    <t xml:space="preserve">  1002</t>
  </si>
  <si>
    <t>5089900</t>
  </si>
  <si>
    <t>611</t>
  </si>
  <si>
    <t>1.4.1-ПОМ1</t>
  </si>
  <si>
    <t>Показатель  «Степень охвата муниципальных районов, муниципальных и городских округов Забайкальского края деятельностью организаций, занимающихся сопровождением несовершеннолетних, вступивших в конфликт с законом, а также несовершеннолетних, отбывающих или отбывших наказание в местах лишения и ограничения свободы»</t>
  </si>
  <si>
    <t>1.4.1.1.</t>
  </si>
  <si>
    <t>Мероприятие  «Создание на базе учреждения социального обслуживания отделения социального сопровождения несовершеннолетних, вступивших в конфликт с законом, а также несовершеннолетних, отбывших наказание в местах лишения и ограничения свободы»</t>
  </si>
  <si>
    <t>МРГОс / МРГО * 100, где:
МРГОс - количество муниципальных районов, муниципальных и городских округов, в которых действуют организации, занимающиеся сопровождением несовершеннолетних;
МРГО - общее количество муниципальных районов и городских округов, в которых требуется проведение такой работы.</t>
  </si>
  <si>
    <t>Министерство труда и социальной защиты  населения Забайкальского края, Чернышевский СРЦ «Дружба», ФКУ УИИ УФСИН России по Забайкальскому краю</t>
  </si>
  <si>
    <t>1.4.1.2.</t>
  </si>
  <si>
    <t>Мероприятие «Создание кабинетов «Правосудие в защиту детей»</t>
  </si>
  <si>
    <t>1.4.1.3.</t>
  </si>
  <si>
    <t>Мероприятие  «Внедрение инновационных оздоровительных и физкультурно-спортивных технологий в работу учреждений социального обслуживания как средство реализации методов по формированию установки на здоровый образ жизни подростков, находящихся в конфликте с законом»</t>
  </si>
  <si>
    <t>1.4.1.4.</t>
  </si>
  <si>
    <t>Мероприятие  «Внедрение модели учебно-трудовой бригады на базе учреждений социального обслуживания как средство реализации методов социально-трудовой профориентации несовершеннолетних, находящихся в конфликте с законом»</t>
  </si>
  <si>
    <t>1.4.2.</t>
  </si>
  <si>
    <t>Основное мероприятие «Социальная адаптация несовершеннолетних, находящихся в конфликте с законом, создание и развитие ювенальных служб в Забайкальском крае»</t>
  </si>
  <si>
    <t>1.4.2-ПОМ1</t>
  </si>
  <si>
    <t>Показатель  «Число несовершеннолетних, находящихся в конфликте с законом, получивших услуги по социальной адаптации и реабилитации»</t>
  </si>
  <si>
    <t>1.4.2.1.</t>
  </si>
  <si>
    <t>Министерство труда и социальной защиты населения Забайкальского края, Черновский КЦСОН «Берегиня»</t>
  </si>
  <si>
    <t>1.4.2.2.</t>
  </si>
  <si>
    <t>Мероприятие  «Внедрение эффективных методов комплексной организации здоровьесберегающей среды для подростков, склонных к совершению правонарушений, и семей с детьми, находящихся в трудной жизненной ситуации, «Мое будущее в моих руках»</t>
  </si>
  <si>
    <t>Министерство труда и социальной защиты  населения Забайкальского края, СРЦ «Надежда»</t>
  </si>
  <si>
    <t>1.4.2.3.</t>
  </si>
  <si>
    <t>Мероприятие  «Внедрение эффективных методов профилактической и коррекционной работы с несовершеннолетними, совершившими преступления и правонарушения, и их семьями на базе ГСУВУ «Сретенская школа»</t>
  </si>
  <si>
    <t>1.4.2.4.</t>
  </si>
  <si>
    <t>Мероприятие  «Внедрение технологии социальных контактов с несовершеннолетними, находящимися в конфликте с законом. Обучение команд специалистов системы профилактики безнадзорности и правонарушений основам разработки, внедрения и управления эффективными социальными проектами»</t>
  </si>
  <si>
    <t>Министерство труда и социальной защиты населения Забайкальского края, ЦППН «Доверие», ЗабГУ</t>
  </si>
  <si>
    <t>1.4.2.5.</t>
  </si>
  <si>
    <t>Мероприятие  «Создание на базе учреждений социального обслуживания выездных межведомственных служб экстренной социально-психологической помощи в целях организации работы модельных реабилитационных площадок для семей и детей в отдаленных районах Забайкальского края»</t>
  </si>
  <si>
    <t>Министерство труда и социальной защиты  населения Забайкальского края, Ясногорский СРЦ «Родник», Могойтуйский КЦСОН «Элбэг», Бадинский СРЦ «Искра», Шерловогорский РЦ «Топаз», Краснокаменский СРЦ «Доброта», Приаргунский КЦСОН «Солнышко», Краснокаменский СРЦ «Доброта»</t>
  </si>
  <si>
    <t>1.4.2.6.</t>
  </si>
  <si>
    <t>Мероприятие  «Внедрение методов комплексной социальной адаптации несовершеннолетних, имеющих проблемы с законом, путем внедрения информационно-консультационных, психологических и интегративных технологий»</t>
  </si>
  <si>
    <t>Министерство труда и социальной защиты  населения Забайкальского края, ФКУ УИИ УФСИН России по Забайкальскому краю</t>
  </si>
  <si>
    <t xml:space="preserve"> 0305</t>
  </si>
  <si>
    <t>4230049</t>
  </si>
  <si>
    <t>1.4.2.7.</t>
  </si>
  <si>
    <t>Мероприятие «Создание мобильного отделения «Шанс»</t>
  </si>
  <si>
    <t>Министерство труда и социальной защиты  населения Забайкальского края, ФКУ УИИ УФСИН России по Забайкальскому краю, ЗабГУ</t>
  </si>
  <si>
    <t>1.4.2.8.</t>
  </si>
  <si>
    <t>Мероприятие «Создание сети социально-психологических служб для работы с несовершеннолетними, находящимися в конфликте с законом, и их социальным окружением»</t>
  </si>
  <si>
    <t>Министерство труда и социальной защиты  населения Забайкальского края, Забайкальский краевой суд, Управление Судебного департамента в Забайкальском крае</t>
  </si>
  <si>
    <t>1.4.2.9.</t>
  </si>
  <si>
    <t>Мероприятие  «Информационное освещение в средствах массовой информации хода реализации программы и достигнутых результатов исполнения мероприятий подпрограммы»</t>
  </si>
  <si>
    <t>Министерство труда и социальной защиты  населения Забайкальского края, Минобразования, Министерство здравоохранения Забайкальского края, Министерство культуры Забайкальского края,  Министерство физической культуры и спорта Забайкальского края , Федеральное казенное учреждение «Главное бюро медико-социальной экспертизы» Забайкальского края; Государственное учреждение «Забайкальское региональное отделение Фонда социального страхования Российской Федерации»; Забайкальская региональная организация Общероссийской общественной организации «Всероссийское общество инвалидов», Ассоциация государственных учреждений социального обслуживания Забайкальского края</t>
  </si>
  <si>
    <t>1.5-ПП1</t>
  </si>
  <si>
    <t>Показатель «Удельный вес детей-инвалидов, получивших реабилитационные услуги, в общей численности детей-инвалидов»</t>
  </si>
  <si>
    <t>1.5-ПП2</t>
  </si>
  <si>
    <t>Показатель  «Удельный вес детей до 3 лет с ограниченными возможностями здоровья, получивших реабилитационные услуги, в общей численности детей до 3 лет с ограниченными возможностями здоровья»</t>
  </si>
  <si>
    <t>ДИ у / ДИ *100, где:
ДИ у - количество детей-инвалидов, получивших реабилитационные услуги;
ДИ - общая численность детей-инвалидов.</t>
  </si>
  <si>
    <t>1.5-ПП3</t>
  </si>
  <si>
    <t>Показатель «Удельный вес детей-инвалидов, получивших услуги по оздоровлению и отдыху, в общей численности детей-инвалидов»</t>
  </si>
  <si>
    <t>ДОВ(3)у / ДОВ(3) * 100, где:
ДОВ(3)у - количество детей до 3 лет с ограниченными возможностями здоровья, получивших реабилитационные услуги;
ДОВ(3) - общая численность детей до 3 лет с ограниченными возможностями здоровья.</t>
  </si>
  <si>
    <t>1.5-ПП4</t>
  </si>
  <si>
    <t>Показатель  «Удельный вес семей с детьми-инвалидами, получивших социальные услуги (группы кратковременного и дневного пребывания, «Мери Поппинс- няня на час») на период занятости родителей, в общей численности семей с детьми-инвалидами»</t>
  </si>
  <si>
    <t>ДИ о / ДИ *100, где:
ДИ о - количество детей-инвалидов, получивших услуги по оздоровлению и отдыху;
ДИ - общая численность детей-инвалидов.</t>
  </si>
  <si>
    <t>1.5-ПП5</t>
  </si>
  <si>
    <t>Показатель  «Численность трудоустроенных родителей (одного из родителей), воспитывающих детей-инвалидов»</t>
  </si>
  <si>
    <t>СДИ у / СДИ *100, где:
СДИ у - число семей с детьми-инвалидами, получивших социальные услуги (группы краткосрочного пребывания, «Мери Поппинс - няня на час»);
СДИ - общая численность семей с детьми-инвалидами.</t>
  </si>
  <si>
    <t>1.5-ПП6</t>
  </si>
  <si>
    <t>Показатель  «Число некоммерческих организаций, привлеченных к решению проблем детей-инвалидов»</t>
  </si>
  <si>
    <t>1.5-ПП7</t>
  </si>
  <si>
    <t>Показатель  «Численность волонтеров (добровольцев), оказывающих услуги детям-инвалидам и семьям с детьми-инвалидами»</t>
  </si>
  <si>
    <t>1.5-ПП8</t>
  </si>
  <si>
    <t>Показатель  «Доля семей с детьми-инвалидами, охваченных службами сопровождения, в общей численности семей с детьми-инвалидами»</t>
  </si>
  <si>
    <t>1.5-ПП9</t>
  </si>
  <si>
    <t>Показатель  «Численность родителей, информированных об особенностях ухода и воспитания ребенка-инвалида, об услугах для детей-инвалидов, которые можно получить на территории Забайкальского края»</t>
  </si>
  <si>
    <t>СДИ с / СДИ *100, где:
СДИ с - число семей с детьми-инвалидами, охваченных службами сопровождения;
СДИ - общая численность семей с детьми-инвалидами.</t>
  </si>
  <si>
    <t>1.5.1.</t>
  </si>
  <si>
    <t>Основное мероприятие  «Организация психолого-педагогической работы с детьми-инвалидами, семьями, имеющими детей с ограниченными возможностями здоровья»</t>
  </si>
  <si>
    <t>1.5.1-ПОМ1</t>
  </si>
  <si>
    <t>Показатель «Доля семей, имеющих детей-инвалидов, детей с ограниченными возможностями здоровья, охваченных психолого-педагогическими мероприятиями, в общем числе семей, имеющих детей-инвалидов, детей с ограниченными возможностями здоровья»</t>
  </si>
  <si>
    <t>1.5.1.1.</t>
  </si>
  <si>
    <t>Мероприятие  «Создание «Страницы доверия» на официальном сайте Министерства труда и социальной защиты населения Забайкальского края»</t>
  </si>
  <si>
    <t>СДИ ппм / СДИ *100, где:
СДИппм - количество семей, имеющих детей-инвалидов,  детей с ограниченными возможностями здоровья, охваченных психолого-педагогическими мероприятиями;
СДИ - общее количество семей, имеющих детей-инвалидов, детей с ограниченными возможностями здоровья.</t>
  </si>
  <si>
    <t>1.5.1.2.</t>
  </si>
  <si>
    <t xml:space="preserve"> - средства Фонда</t>
  </si>
  <si>
    <t>1.5.1.3.</t>
  </si>
  <si>
    <t>Мероприятие «Внедрение инновационной технологии социальной адаптации и реабилитации детей-инвалидов - воспитанников ГСУСО «Петровск-Забайкальский детский дом-интернат для умственно отсталых детей» Забайкальского края в условиях семейной воспитательной группы, созданной при ГСУСО «Петровск-Забайкальский детский дом-интернат для умственно отсталых детей» Забайкальского края»</t>
  </si>
  <si>
    <t>Министерство труда и социальной защиты населения Забайкальского края, ГСУСО «Петровск-Забайкальский детский дом-интернат для умственно отсталых детей» Забайкальского края</t>
  </si>
  <si>
    <t>5019900</t>
  </si>
  <si>
    <t>1.5.1.3-ПМ1</t>
  </si>
  <si>
    <t>Показатель  «Число детей-инвалидов из воспитанников детского дома-интерната для умственно отсталых детей, переданных в семейные воспитательные группы, в общем числе воспитанников детского дома-интерната»</t>
  </si>
  <si>
    <t>1.5.1.3-ПМ2</t>
  </si>
  <si>
    <t>Показатель  «Количество созданных семейных воспитательных групп при детском доме-интернате для умственно отсталых детей»</t>
  </si>
  <si>
    <t xml:space="preserve">  3-4</t>
  </si>
  <si>
    <t xml:space="preserve"> 3-4</t>
  </si>
  <si>
    <t>1.5.2.</t>
  </si>
  <si>
    <t>Основное мероприятие  «Организация и проведение абилитационных и реабилитационных мероприятий с детьми с ограниченными возможностями здоровья</t>
  </si>
  <si>
    <t>Министерство труда и социальной защиты  населения Забайкальского края, Минобразования, Министерство здравоохранения Забайкальского края</t>
  </si>
  <si>
    <t>1.5.2-ПОМ1</t>
  </si>
  <si>
    <t>Показатель  «Доля детей-инвалидов, детей с ограниченными возможностями здоровья с положительным результатом реабилитации, абилитации от общего числа получивших реабилитационные услуги в условиях учреждений»</t>
  </si>
  <si>
    <t>1.5.2.1.</t>
  </si>
  <si>
    <t>ДИ рез / ДИ р *100, где:
ДИ рез - количество детей-инвалидов, детей с ограниченными возможностями здоровья с положительным результатом реабилитации;
ДИ р - общее число детей-инвалидов, получивших реабилитационные услуги в условиях учреждений.</t>
  </si>
  <si>
    <t>Министерство труда и социальной защиты  населения Забайкальского края, Министерство здравоохранения Забайкальского края, ГАУСО  «Реабилитационный центр для детей с ограниченным возможностями  «Спасатель»</t>
  </si>
  <si>
    <t>621</t>
  </si>
  <si>
    <t>1.5.2.2.</t>
  </si>
  <si>
    <t xml:space="preserve">Мероприятие «Внедрение инновационных технологий содействия детям-инвалидам с детским церебральным параличом и детям с заболеваниями (синдром Дауна) в социальной адаптации и интеграции на базе ГКУСО «Центр медико-социальной реабилитации инвалидов «Росток» Забайкальского края посредством реализации программ:
1) «Особый ребенок»(ранняя реабилитация детей с синдромом Дауна);
2)  «Модульная адаптивная школа для детей с ДЦП» (медико-социальная реабилитация детей с ДЦП);
3) «Школа для родителей детей с ДЦП) (информирование и обучение родителей детей с ДЦП приемам реабилитационной деятельности в домашних условиях по основным аспектам: медицинскому, психологическому и социальному);
4) «Ступеньки к школе» (формирование готовности к школе у детей с ДЦП);
5) «Волшебная лошадка» (лечебная верховая езда, занятия конным спортом»
</t>
  </si>
  <si>
    <t>Министерство труда и социальной защиты  населения Забайкальского края, ГКУСО «Центр медико-социальной реабилитации инвалидов «Росток»</t>
  </si>
  <si>
    <t>1.5.2.2-ПМ7</t>
  </si>
  <si>
    <t>Показатель «Количество специалистов ГКУСО «Центр медико-социальной реабилитации инвалидов «Росток» (инструкторы иппотерапии), которые прошли повышение уровня профессиональной компетенции по использованию метода иппотерапии в реабилитации детей-инвалидов в г.Москве</t>
  </si>
  <si>
    <t>1.5.2.3.</t>
  </si>
  <si>
    <t>Министерство труда и социальной защиты  населения Забайкальского края,  ГСУСО «Петровск-Забайкальский детский дом-интернат для умственно отсталых детей» Забайкальского края</t>
  </si>
  <si>
    <t>1.5.2.4.</t>
  </si>
  <si>
    <t>Мероприятие «Внедрение инновационных технологий социокультурной и социально-педагогической реабилитации детей-инвалидов на базе ГОУ «Центр образования» для детей-инвалидов Забайкальского края:
1) технология «Киноман» (развитие творческих способностей, содействие самореализации детей-инвалидов посредством вовлечения в занятия в детской киностудии);
2)  технология «Открой свое сердце добру» (социально-педагогическая реабилитация детей с ДЦП дошкольного возраста);
3) технология «Мне мир доступен стал» (социально-педагогическая реабилитация детей с нарушением слуха)»</t>
  </si>
  <si>
    <t>Минобразования, ГОУ «Центр образования» для детей-инвалидов Забайкальского края</t>
  </si>
  <si>
    <t>1.5.2.5.</t>
  </si>
  <si>
    <t xml:space="preserve"> Минобразования, ГСКОУ для воспитанников с ограниченными возможностями здоровья «Петровск-Забайкальская специализированная общеобразовательная школа» Забайкальского края</t>
  </si>
  <si>
    <t>1.5.2.6.</t>
  </si>
  <si>
    <t>Мероприятие «Реализация специальной социально-реабилитационной программы летнего отдыха и оздоровления неорганизованных детей-инвалидов «Академия укрепления здоровья» на базах государственных учреждений социального обслуживания: «Реабилитационный центр для детей и подростков с ограниченными возможностями  «Спасатель», «Шерловогорский реабилитационный центр «Топаз», «Реабилитационный центр «Шиванда»</t>
  </si>
  <si>
    <t>Министерство труда и социальной защиты  населения Забайкальского края, ГАУСО</t>
  </si>
  <si>
    <t>1.5.2.7.</t>
  </si>
  <si>
    <t xml:space="preserve">Минобразования </t>
  </si>
  <si>
    <t>1.5.3.</t>
  </si>
  <si>
    <t>Основное мероприятие «Формирование комфортной и доступной среды жизнедеятельности для детей-инвалидов, в том числе создание условий для творческой, спортивной деятельности детей с ограниченными возможностями здоровья и их семей»</t>
  </si>
  <si>
    <t>Министерство труда и социальной защиты  населения Забайкальского края, Министерство образования и науки Забайкальского края, Министерство культуры Забайкальского края, Министерство здравоохранения Забайкальского края, Министерство физической культуры и спорта Забайкальского края</t>
  </si>
  <si>
    <t>1.5.3-ПОМ1</t>
  </si>
  <si>
    <t>Показатель «Удельный вес детей-инвалидов, систематически занимающихся физкультурой, спортом и творчеством, в общей численности детей-инвалидов»</t>
  </si>
  <si>
    <t>1.5.3.1.</t>
  </si>
  <si>
    <t>Мероприятие «Реализация программы «Обеспечение доступности современного высокотехнологичного реабилитационного оборудования (средств реабилитации) для детей-инвалидов, в том числе проживающих в отдаленных районах края» на базах государственных учреждений социального обслуживания Забайкальского края «Центр медико-социальной реабилитации инвалидов «Росток»,«Шерловогорский реабилитационный  центр «Топаз», «Акшинский СРЦ для несовершеннолетних «Задор», «Балейский КЦСОН «Золотинка», «Билитуйский СРЦ для несовершеннолетних «Подросток», «Борзинский КЦСОН  «Саранка», «Железнодорожный КЦСОН «Радуга», «Ингодинский КЦСОН  «Милосердие», «Карымский КЦСОН «Багульник», «Красночикойский КЦСОН «Черемушки»,«Краснокаменский СРЦ для несовершеннолетних «Доброта», «Нерчинский СРЦ для несовершеннолетних  «Гарант», «Петровск-Забайкальский КЦСОН «Ветеран», «Приаргунский КЦСОН «Солнышко»,«Улетовский СРЦ для несовершеннолетних «Кедр», «Черновский КЦСОН «Берегиня», «Шилкинский СРЦ для несовершеннолетних «Сибиряк», «Ясногорский СРЦ для несовершеннолетних «Родник»</t>
  </si>
  <si>
    <t>ДИ зан / ДИ *100, где:
ДИ зан - число детей-инвалидов, систематически занимающихся физкультурой, спортом и творчеством;
ДИ - общая численность детей-инвалидов.</t>
  </si>
  <si>
    <t>Министерство труда и социальной защиты  населения Забайкальского края, ГУСО</t>
  </si>
  <si>
    <t>1.5.3.1-ПМ1</t>
  </si>
  <si>
    <t>Показатель «Количество пунктов проката современного высокотехнологичного оборудования (средств реабилитации) для детей-инвалидов»</t>
  </si>
  <si>
    <t>Шт.</t>
  </si>
  <si>
    <t>1.5.3.2.</t>
  </si>
  <si>
    <t>Мероприятие «Внедрение технологии социокультурной реабилитации семей с детьми-инвалидами «Арттерапия» на базах ГУК Забайкальского края «Забайкальская краевая детско-юношеская библиотека Г.Р.Граубина», «Специализированная библиотека для слабовидящих и незрячих» (система творческой реабилитации  инвалидов)»</t>
  </si>
  <si>
    <t>Министерство культуры Забайкальского края, ГУК Забайкальского края «Забайкальская краевая детско-юношеская библиотека Г.Р.Граубина», «Специализированная библиотека для слабовидящих и незрячих»</t>
  </si>
  <si>
    <t>1.5.3.3</t>
  </si>
  <si>
    <t>2013-2015</t>
  </si>
  <si>
    <t>Министерство физической культуры и спорта Забайкальского края, Министерство образования и науки Забайкальского края, краевые общественные объединения инвалидов</t>
  </si>
  <si>
    <t>1.5.4.</t>
  </si>
  <si>
    <t>Основное мероприятие «Совершенствование организационно-методических основ социальной реабилитации детей с ограниченными возможностями здоровья»</t>
  </si>
  <si>
    <t>Министерство труда и социальной защиты  населения Забайкальского края, Минобразования, Минздрав, ФКУ «Главное бюро медико-социальной экспертизы по Забайкальскому краю«, Отделение Пенсионного фонда Российской Федерации (государственное учреждение) по Забайкальскому краю</t>
  </si>
  <si>
    <t>1.5.4-ПОМ1</t>
  </si>
  <si>
    <t>Показатель «Доля детей-инвалидов, информация о которых включена в автоматизированную систему «Адресная социальная помощь», в общей численности детей-инвалидов»</t>
  </si>
  <si>
    <t>1.5.4.1.</t>
  </si>
  <si>
    <t>Мероприятие «Формирование и ведение информационной базы данных детей-инвалидов и граждан, осуществляющих уход за ними, в составе автоматизированной системы «Адресная социальная помощь» Министерства труда и социальной защиты Забайкальского края»</t>
  </si>
  <si>
    <t xml:space="preserve">ДВ / ДО *100, где:
ДВ - количество детей-инвалидов, включенных в «АСП»;
ДО - общее количество детей-инвалидов  в Забайкальском крае.
</t>
  </si>
  <si>
    <t>1.5.4.2.</t>
  </si>
  <si>
    <t>Мероприятие «Проведение мониторинга с последующим анализом социального статуса семей с детьми-инвалидами, определение приоритетов в оказании социальной, профориентационной, образовательной помощи»</t>
  </si>
  <si>
    <t>1.5.4.3</t>
  </si>
  <si>
    <t>1.5.4.4.</t>
  </si>
  <si>
    <t>Мероприятие «Организация на базе Министерства труда и социальной защиты Забайкальского края постоянно действующего методического семинара для специалистов различных ведомств, занимающихся проблемами детей с ограниченными возможностями»</t>
  </si>
  <si>
    <t>Министерство труда и социальной защиты  населения Забайкальского края, Минобразования, Минздрав, Министерство культуры Забайкальского края, Министерство физической культуры и спорта Забайкальского края,  ВУЗы</t>
  </si>
  <si>
    <t>1.5.5</t>
  </si>
  <si>
    <t>Основное мероприятие «Развитие социального партнерства, привлечение различных организаций к оказанию помощи семьям, воспитывающим детей-инвалидов, с целью улучшения качества жизни»</t>
  </si>
  <si>
    <t>Министерство труда и социальной защиты  населения Забайкальского края, Министерство образования и науки Забайкальского края, ГУСО</t>
  </si>
  <si>
    <t>1.5.5.1</t>
  </si>
  <si>
    <t>Мероприятие «Привлечение муниципальных учреждений, некоммерческих организаций к социальным акциям («Соберем детей кв школу», «Декада инвалидов» и другие) в помощь семьям, воспитывающим детей-инвалидов»</t>
  </si>
  <si>
    <t>1.5.6</t>
  </si>
  <si>
    <t>1.5.6.1</t>
  </si>
  <si>
    <t>Мероприятие «Информационное освещение в средствах массовой информации хода реализации подпрограммы и достигнутых результатов исполнения»</t>
  </si>
  <si>
    <t>Министерство труда и социальной защиты  населения Забайкальского края, Министерство образования и науки Забайкальского края, 
комиссия по делам несовершеннолетних и защите их прав в Забайкальском крае; ЗабГУ; ГУСО; Ассоциация государственных учреждений социального обслуживания «Содружество» Забайкальского края</t>
  </si>
  <si>
    <t>1.6-ПП1</t>
  </si>
  <si>
    <t>Показатель «Численность детей, изъятых из семьи при непосредственной угрозе жизни или здоровью детей»</t>
  </si>
  <si>
    <t>1.6-ПП2</t>
  </si>
  <si>
    <t>Показатель «Численность родителей, лишенных родительских прав в связи с жестоким обращением детьми»</t>
  </si>
  <si>
    <t>1.6-ПП3</t>
  </si>
  <si>
    <t>Показатель «Численность несовершеннолетних, потерпевших от преступных посягательств»</t>
  </si>
  <si>
    <t>1.6.1.</t>
  </si>
  <si>
    <t>Основное мероприятие «Внедрение новых технологий и методов раннего выявления семейного неблагополучия и оказания поддержки семьям с детьми, находящимся в социально опасном положении и иной трудной жизненной ситуации, социально-психологической реабилитации детей, пострадавших от жестокого обращения и преступных посягательств»</t>
  </si>
  <si>
    <t>Министерство труда и социальной защиты  населения Забайкальского края, Министерство образования и науки Забайкальского края,  ЗабГУ, ГУСО</t>
  </si>
  <si>
    <t>1.6.1-ПОМ1</t>
  </si>
  <si>
    <t>Показатель «Число детей, находящихся в социально опасном положении, прошедших курс стационарной социальной реабилитации»</t>
  </si>
  <si>
    <t>1.6.1-ПОМ2</t>
  </si>
  <si>
    <t>Показатель «Число подростков, повысивших уровень правовой информированности с помощью предусмотренных профилактических мероприятий и мероприятий информационного характера»</t>
  </si>
  <si>
    <t>1.6.1-ПОМ3</t>
  </si>
  <si>
    <t>Показатель «Число граждан, повысивших уровень информированности о формах насилия в отношении детей и ответственности за действия, направленные против детей, правилах безопасности для детей»</t>
  </si>
  <si>
    <t>1.6.1-ПОМ4</t>
  </si>
  <si>
    <t>Показатель «Число специалистов, работающих с детьми, прошедших обучение, повысивших свою квалификацию»</t>
  </si>
  <si>
    <t>1.6.1.1.</t>
  </si>
  <si>
    <t>Мероприятие «Разработка и внедрение реабилитационной программы «Школа укрепления здоровья» для подростков, чьи родители страдают алкогольной зависимостью и склонны к жестокому обращению с детьми, в условиях ЗОЛ «Сосновый бор», «Звездный», «Красная саранка», «Солнышко», «Аршаан»</t>
  </si>
  <si>
    <t xml:space="preserve"> 1002</t>
  </si>
  <si>
    <t>1.6.1.2.</t>
  </si>
  <si>
    <t>Министерство труда и социальной защиты  населения Забайкальского края, СРЦ «Надежда», ЦН «Доверие», Краснокаменский СРЦ «Доброта», Карымский КЦСОН «Багульник»</t>
  </si>
  <si>
    <t>1.6.1.3.</t>
  </si>
  <si>
    <t>1.6.1.4.</t>
  </si>
  <si>
    <t>Министерство труда и социальной защиты  населения Забайкальского края, ЦПППН «Доверие»</t>
  </si>
  <si>
    <t>1.6.1.5.</t>
  </si>
  <si>
    <t>1.6.1.6.</t>
  </si>
  <si>
    <t>Мероприятие «Проведение в ЗОЛ комплекса занятий, включающих знакомство со своими правами и обязанностями, обучение навыкам безопасного поведения»</t>
  </si>
  <si>
    <t>1.6.1.7.</t>
  </si>
  <si>
    <t>Мероприятие «Внедрение технологии социально-психологической реабилитации с использованием полифункционального оборудования детей из семей, находящихся в социально опасном положении, семей с риском жестокого обращения  в Акшинском СРЦ «Задор», Билитуйском СРЦ «Подросток», Красночикойском СРЦ «Черемушки», Нерчинском СРЦ «Гарант», Черновском КЦСОН «Берегиня», Улетовском СРЦ «Кедр», Сретенском КЦСОН «Березка», Новоширокинском СРЦ «Семья»</t>
  </si>
  <si>
    <t>1.6.1.8.</t>
  </si>
  <si>
    <t>Мероприятие «Разработка и внедрение межведомственного алгоритма действий, обеспечивающего единую технологию работы органов и учреждений системы профилактики безнадзорности и правонарушений несовершеннолетних, раннее выявление случаев жестокого обращения и оперативное реагирование на данные случаи»</t>
  </si>
  <si>
    <t>Министерство труда и социальной защиты  населения Забайкальского края, Министерство образования и науки Забайкальского края, КДН и ЗП</t>
  </si>
  <si>
    <t>1.6.1.9.</t>
  </si>
  <si>
    <t>Мероприятие «Внедрение эффективных технологий по профилактике насилия и жестокого обращения в семье: кризисное консультирование; социальное тьюторство; работа с сетью социальных контактов. Обучение специалистов ГУСО на базе Санкт-Петербургской академии постдипломного образования технологиям выявления семей с риском жестокого обращения, сопровождения семей с детьми, находящихся в социально опасном положении, оказания помощи детям, пострадавшим от жестокого обращения, по программе, рассчитанной на 72 часа»</t>
  </si>
  <si>
    <t>1.6.1.10.</t>
  </si>
  <si>
    <t>Мероприятие «Разработка и издание методических рекомендаций по профилактике жестокого обращения с детьми»</t>
  </si>
  <si>
    <t>Министерство труда и социальной защиты  населения Забайкальского края, ЦПППН «Доверие», Минобразования, ЗабГУ</t>
  </si>
  <si>
    <t>1.6.1.11.</t>
  </si>
  <si>
    <t>Мероприятие «Методическое сопровождение специалистов, работающих с детьми и в интересах детей. Проведение на базе ресурсного центра при ЦПППН «Доверие» балинт-групп, обучающих семинаров для специалистов ГУСО (психологов, социальных педагогов, воспитателей) по обучению технологиям диагностики, психологической реабилитации и сопровождения ребенка, подвергшегося насилию»</t>
  </si>
  <si>
    <t>Министерство труда и социальной защиты  населения Забайкальского края, ЦПППН «Доверие», ГУСО</t>
  </si>
  <si>
    <t>1.6.1.12.</t>
  </si>
  <si>
    <t>Мероприятие «Раннее выявление семей, находящихся в социально опасном положении, семей, имеющих признаки риска жестокого обращения. Обучение на базе ЗабГУ участков специалистов по социальной работе технологиям раннего выявления случаев жестокого обращения с несовершеннолетними, консультирования и оказания поддержки семьям с детьми, находящимися в социально опасном положении и иной трудной жизненной ситуации, оказания помощи детям, пострадавшим от жестокого обращения, по программе, рассчитанной на 72 часа»</t>
  </si>
  <si>
    <t>Министерство труда и социальной защиты  населения Забайкальского края, Минобразования, ЗабГУ, ГУСО</t>
  </si>
  <si>
    <t>1.6.1.13.</t>
  </si>
  <si>
    <t>Мероприятие «Создание на базе ЗабГУ банка инновационных методов и технологий работы в сфере защиты прав детей»</t>
  </si>
  <si>
    <t>1.6.1.1.4.</t>
  </si>
  <si>
    <t>Мероприятие «Реализация проекта «Электронный психолог»</t>
  </si>
  <si>
    <t>1.6.1.15.</t>
  </si>
  <si>
    <t>Мероприятие «Информационное освещение в средствах массовой информации (радио, газета, подготовка телесюжетов) хода реализации программы и достигнутых результатов исполнения подпрограммы»</t>
  </si>
  <si>
    <t>1.6.1.16.</t>
  </si>
  <si>
    <t>Мероприятие «Проведение в детских учреждениях различной ведомственной принадлежности цикла занятий для детей «Защита от насилия»</t>
  </si>
  <si>
    <t xml:space="preserve"> </t>
  </si>
  <si>
    <t>1.6.1.17.</t>
  </si>
  <si>
    <t>1.6.1.18.</t>
  </si>
  <si>
    <t>Мероприятие «Внедрение технологии «Служба примирения» в общеобразовательных школах»</t>
  </si>
  <si>
    <t>1.6.2.</t>
  </si>
  <si>
    <t>1.6.2-ПОМ1</t>
  </si>
  <si>
    <t>Показатель «Число женщин с детьми, получивших квалифицированную реабилитационную помощь специалистов на базе отделений помощи женщинам с детьми, пострадавшим от насилия»</t>
  </si>
  <si>
    <t>1.6.2.1.</t>
  </si>
  <si>
    <t>Мероприятие «Развитие сети служб по оказанию социальных услуг женщинам с детьми, пострадавшим от жестокого обращения: открытие стационарного кризисного отделения для женщин с детьми, пострадавших от жестокого обращения, на базе СРЦ «Надежда»; расширение спектра услуг, оказываемых женщинам с детьми, пострадавшим от жестокого обращения, на базе кризисного отделения для женщин с детьми Черновского КЦСОН «Берегиня», действующего с 2010 года»</t>
  </si>
  <si>
    <t>1.6.2.1-ПМ1</t>
  </si>
  <si>
    <t>1.6.2.2.</t>
  </si>
  <si>
    <t>Мероприятие «Создание кабинетов психологического здоровья семьи на базе ГУСО в  целях реализации социально-профилактических программ по улучшению детско-родительских отношений, нормализации психо-эмоционального климата семьи, профилактики рисков жестокого обращения в семьях группы риска на базе Акшинского СРЦ «Задор», Билитуйского СРЦ «Подросток», Бадинского СРЦ «Искра», Красночикойского КЦСОН «Черемушки», Железнодорожного КЦСОН «Радуга», Улетовского СРЦ «Кедр», Чернышевского СРЦ «Дружба», Ясногорского СРЦ «Родник», Александрово-Заводского СРЦ «Детство», Нерчинского СРЦ «Гарант», Кыринского СРЦ «Перекресток», Приаргунского КЦСОН «Солнышко», Борзинского КЦСОН «Саранка», Краснокаменского СРЦ «Доброта»</t>
  </si>
  <si>
    <t>2016-2017</t>
  </si>
  <si>
    <t>1.8-ПП1</t>
  </si>
  <si>
    <t>1.8-ПП2</t>
  </si>
  <si>
    <t>Показатель «Увеличение численности выпускников дома-интерната для умственно отсталых детей системы социальной защиты населения, имеющих индивидуально-личностные качества, обеспечивающие их эффективную социальную адаптацию, в том числе: 
- по социально-правовой компетенции;
- по морально-нравственным качествам;
- по профессиональным интересам»</t>
  </si>
  <si>
    <t>1.8-ПП3</t>
  </si>
  <si>
    <t>Показатель «Увеличение численности самостоятельно проживающих выпускников дома-интерната для умственно отсталых детей системы социальной защиты населения, в том числе:
- трудоустроенных
- обеспеченных жилыми помещениями»</t>
  </si>
  <si>
    <t>1.8-ПП4</t>
  </si>
  <si>
    <t>Показатель «Увеличение численности выпускников  детского дома-интерната для умственно отсталых детей системы социальной защиты населения, живущих самостоятельно и получающих социальное сопровождение в течение первого года после достижения ими 18-летнего возраста»</t>
  </si>
  <si>
    <t>1.8-ПП5</t>
  </si>
  <si>
    <t>Показатель «Число воспитанников детского дома-интерната для умственно отсталых детей, получивших реабилитационные услуги, в общей численности воспитанников детского дома-интерната»</t>
  </si>
  <si>
    <t>1.8-ПП6</t>
  </si>
  <si>
    <t>Показатель «Число воспитанников детского дома-интерната для умственно отсталых детей, систематически занимающихся физкультурой, спортом и творчеством, в общей численности воспитанников детского дома-интерната»</t>
  </si>
  <si>
    <t>1.8-ПП7</t>
  </si>
  <si>
    <t>Показатель «Число детей-инвалидов из воспитанников детского дома-интерната для умственно отсталых детей, переданных в семейные воспитательные группы, в общем числе воспитанников детского дома-интерната»</t>
  </si>
  <si>
    <t>1.8-ПП8</t>
  </si>
  <si>
    <t>1.8-ПП9</t>
  </si>
  <si>
    <t>Показатель «Число привлеченных некоммерческих организаций к решению проблем воспитанников и выпускников детского дома-интерната для умственно отсталых детей»</t>
  </si>
  <si>
    <t>1.8-ПП10</t>
  </si>
  <si>
    <t>Показатель  «Численность волонтеров (добровольцев), оказывающих услуги воспитанникам и выпускникам детского дома-интерната для умственно отсталых детей»</t>
  </si>
  <si>
    <t>1.8-ПП11</t>
  </si>
  <si>
    <t>Показатель «Численность самостоятельно проживающих выпускников детского дома-интерната, охваченных службами сопровождения в общей численности  детьми-инвалидами»</t>
  </si>
  <si>
    <t>1.8-ПП12</t>
  </si>
  <si>
    <t>Показатель «Численность специалистов, занимающихся проблемами детей-инвалидов с ментальными нарушениями, повысивших уровень профессиональных компетенций»</t>
  </si>
  <si>
    <t>1.8-ПП13</t>
  </si>
  <si>
    <t>Показатель «Доля детей-инвалидов, состоящих на учете в региональной базе данных детей-инвалидов, от общей численности детей-инвалидов проживающих на территории края»</t>
  </si>
  <si>
    <t>1.8-ПП14</t>
  </si>
  <si>
    <t>Показатель «Доля услуг, предоставленных детям-инвалидам, учтенных в базе данных АС АСП, от общего количества предоставленных услуг»</t>
  </si>
  <si>
    <t>1.8-ПП15</t>
  </si>
  <si>
    <t>Показатель «Численность граждан, информированных о детях-инвалидах с ментальными нарушениями»</t>
  </si>
  <si>
    <t>1.8.1.</t>
  </si>
  <si>
    <t>Основное мероприятие «Развитие системы реабилитации детей-инвалидов в государственных стационарных учреждениях социального обслуживания»</t>
  </si>
  <si>
    <t>Министерство труда и социальной защиты  населения Забайкальского края, ГСУСО «Петровск-Забайкальский детский дом-интернат для умственно отсталых детей» Забайкальского края</t>
  </si>
  <si>
    <t>1.8.1-ПОМ1</t>
  </si>
  <si>
    <t>Показатель «Степень охвата муниципальных районов, муниципальных и городских округов Забайкальского края деятельностью организаций, занимающихся сопровождением несовершеннолетних, вступивших в конфликт с законом, а также несовершеннолетних, отбывающих или отбывших наказание в местах лишения и ограничения свободы»</t>
  </si>
  <si>
    <t>1.8.1.1.</t>
  </si>
  <si>
    <t>Мероприятие «Реализация технологии выявления детей-инвалидов, проживающих в доме-интернате для умственно отсталых детей, имеющих потенциал для дальнейшего самостоятельного проживания»</t>
  </si>
  <si>
    <t>1.8.1.2.</t>
  </si>
  <si>
    <t>Мероприятие «Разработка и реализация индивидуальных программ подготовки детей-инвалидов старше 14 лет, воспитывающихся в доме-интернате для умственно отсталых детей, к самостоятельной жизни вне интернатного учреждения»</t>
  </si>
  <si>
    <t>1.8.1.3.</t>
  </si>
  <si>
    <t>Мероприятие «Ознакомление  детей-инвалидов старше 14 лет с их правами и обязанностями в социально-трудовой сфере и в части содержания жилого помещения, формирование у них навыков правильного коммуникативного и поло-ролевого поведения, необходимых для самостоятельного проживания»</t>
  </si>
  <si>
    <t>1.8.1.4.</t>
  </si>
  <si>
    <t xml:space="preserve">Мероприятие «Развитие системы реабилитации в детском доме-интернате для умственно отсталых детей посредством разработки и реализации инновационных программ социально-бытовой ориентации, социально-бытовой адаптации, психолого-педагогической помощи, предпрофессиональной подготовки»
Внедрение технологии «Реабилитация особого ребенка»
</t>
  </si>
  <si>
    <t>1.8.1.5.</t>
  </si>
  <si>
    <t xml:space="preserve">Мероприятие «Внедрение инновационных технологий социокультурной реабилитации воспитанников детского дома-интерната,  а также самостоятельно проживающих выпускников дома-интерната – обеспечение их участия в массовых культурных, благотворительных, спортивных и  других мероприятиях»
</t>
  </si>
  <si>
    <t>1.8.1.6.</t>
  </si>
  <si>
    <t xml:space="preserve">Мероприятие «Предварительная адаптация выпускников дома-интерната для умственно отсталых детей к самостоятельному проживанию посредством разработки и внедрения индивидуально ориентированных программ:
1) «Адаптация молодых инвалидов к самостоятельному проживанию в сельском поселении»;
2) «Адаптация молодых инвалидов к самостоятельному проживанию в городских условиях», 
направленных на развитие и закрепление навыков трудового взаимодействия, самообслуживания, а также максимальное развитие у них индивидуально-личностных качеств, необходимых для самостоятельного проживания»
</t>
  </si>
  <si>
    <t>1.8.2.</t>
  </si>
  <si>
    <t>Основное мероприятие «Внедрение форм жизнеустройства выпускников детского дома-интерната для умственно отсталых детей; обеспечение доступными и приспособленными для самостоятельного проживания жилыми помещениями»</t>
  </si>
  <si>
    <t>1.8.2.1.</t>
  </si>
  <si>
    <t>Мероприятие «Развитие форм жизнеустройства воспитанников детского дома-интерната для умственно отсталых детей»</t>
  </si>
  <si>
    <t>1.8.2.2.</t>
  </si>
  <si>
    <t>Мероприятие «Реализация плотного проекта по внедрению апробированной ранее технологии обеспечения постинтернатного жизнеустройства выпускников детского дома-интерната - создание двух дополнительных социальных комплексов для независимого и самостоятельного проживания выпускников (мест компактного проживания выпускников детского дома-интерната для умственно отсталых детей)»</t>
  </si>
  <si>
    <t>1.8.2.3.</t>
  </si>
  <si>
    <t>Мероприятие «Предоставление (содействие в приобретении) жилых помещений выпускникам детского дома-интерната для умственно отсталых детей, предназначенных для их самостоятельного проживания»</t>
  </si>
  <si>
    <t>1.8.3.</t>
  </si>
  <si>
    <t>Основное мероприятие «Создание специальных рабочих мест для выпускников дома-интерната для умственно отсталых детей, адаптированных к пребыванию в социуме, и организация сопровождения выпускников по месту работы и проживания»</t>
  </si>
  <si>
    <t>1.8.3.1.</t>
  </si>
  <si>
    <t>Мероприятие «Реализация программ профессиональной ориентации и предпрофессиональной подготовки воспитанников детского дома-интерната для умственно отсталых детей»</t>
  </si>
  <si>
    <t>1.8.3.2.</t>
  </si>
  <si>
    <t>Мероприятие «Реализация программ профессионально-трудовой реабилитации выпускников детского дома-интерната для умственно отсталых детей»</t>
  </si>
  <si>
    <t>1.8.3.3.</t>
  </si>
  <si>
    <t>Мероприятие «Совершенствование деятельности мультипрофессиональных бригад специалистов для координации медицинских, педагогических, психологических действий и социальной работы по подготовке детей-инвалидов к самостоятельной жизни по достижении 18 лет»</t>
  </si>
  <si>
    <t>Министерство труда и социальной защиты  населения Забайкальского края, ГАУСО «Петровск-Забайкальский комплексный центр социального обслуживания «Ветеран» Забайкальского края,ГСУСО «Петровск-Забайкальский детский дом-интернат для умственно отсталых детей» Забайкальского края</t>
  </si>
  <si>
    <t>1.8.3.4.</t>
  </si>
  <si>
    <t>Мероприятие «Организация социального сопровождения самостоятельно проживающих выпускников детского дома-интерната в рамках существующей Службы сопровождения инвалидов на территории Забайкальского края»</t>
  </si>
  <si>
    <t>1.8.4.</t>
  </si>
  <si>
    <t>Основное мероприятие «Совершенствование организационно-методических основ социальной реабилитации детей-инвалидов с ментальными нарушениями, имеющих достаточный реабилитационный потенциал для самостоятельного проживания по достижении возраста 18 лет»</t>
  </si>
  <si>
    <t>1.8.4.1.</t>
  </si>
  <si>
    <t>Мероприятие «Проведение мониторинга качества жизни выпускников дома-интерната для умственно отсталых детей в течение первого года их самостоятельного проживания»</t>
  </si>
  <si>
    <t>1.8.4.2.</t>
  </si>
  <si>
    <t>Мероприятие «Формирование и ведение региональной информационной базы данных детей-инвалидов и граждан, осуществляющих уход за ними, в составе автоматизированной системы «Адресная социальная помощь» Министерства труда и  социальной защиты населения Забайкальского края; модернизация системы учета сведений о детях-инвалидах, семьях с детьми-инвалидами»</t>
  </si>
  <si>
    <t>1.8.4.3.</t>
  </si>
  <si>
    <t>Мероприятие «Формирование банка технологий и методик работы по организации системной помощи, абилитации и реабилитации детей-инвалидов, воспитывающихся в детском доме-интернате для умственно отсталых детей»</t>
  </si>
  <si>
    <t>1.8.4.4.</t>
  </si>
  <si>
    <t>Мероприятие «Организация на базе Министерства  труда и социальной защиты населения Забайкальского края постоянно действующего методического семинара для специалистов, занимающихся проблемами детей-инвалидов, детей с ограниченными возможностями здоровья»</t>
  </si>
  <si>
    <t>1.8.4.5.</t>
  </si>
  <si>
    <t>Мероприятие «Повышение профессиональных компетенций специалистов, участвующих в реализации программы»</t>
  </si>
  <si>
    <t>1.8.5.</t>
  </si>
  <si>
    <t>Основное мероприятие «Развитие социального партнерства, привлечение различных организаций к сопровождению воспитанников и выпускников детского дома-интерната для умственно отсталых детей»</t>
  </si>
  <si>
    <t>1.8.5.1.</t>
  </si>
  <si>
    <t>Мероприятие «Привлечение муниципальных учреждений, предприятий, некоммерческих организаций к социальным акциям («Соберем детей в школу», «День защиты детей» и другие) в помощь воспитанникам и выпускникам детского дома-интерната для умственно отсталых детей»</t>
  </si>
  <si>
    <t>Министерство труда и социальной защиты  населения Забайкальского края, ГАУСО «Петровск-Забайкальский комплексный центр социального обслуживания «Ветеран» Забайкальского края, ГСУСО «Петровск-Забайкальский детский дом-интернат для умственно отсталых детей» Забайкальского края</t>
  </si>
  <si>
    <t>1.8.5.2.</t>
  </si>
  <si>
    <t>Мероприятие «Поддержка общественных инициатив, направленных на улучшение положения выпускников детского дома-интерната для умственно отсталых детей»</t>
  </si>
  <si>
    <t>1.8.6.</t>
  </si>
  <si>
    <t>Основное мероприятие «Информационное освещение в СМИ хода реализации подпрограммы»</t>
  </si>
  <si>
    <t xml:space="preserve">Министерство труда и социальной защиты  населения Забайкальского края;
Государственные учреждения социального обслуживания (социально-реабилитационные центры, центры помощи детям, оставшимся без попечения родителей, комплексные центры социального обслуживания населения);
ГАУ «Институт переподготовки и повышения квалификации руководящих кадров и специалистов системы социальной защиты населения государственных учреждений социального обслуживания города Москвы»; (по согласованию)
Ассоциация государственных учреждений социального обслуживания Забайкальского края «Содружество»;(по согласованию)
Забайкальская региональная общественная организация «Ассоциация работников социальных служб»(по согласованию)
</t>
  </si>
  <si>
    <t>1.9-ПП1</t>
  </si>
  <si>
    <t>Показатель «Численность детей в региональном банке данных о детях, оставшихся без попечения родителей и нуждающихся в устройстве в семьи»</t>
  </si>
  <si>
    <t>1.9-ПП2</t>
  </si>
  <si>
    <t>Показатель «Доля кандидатов в приемные родители, принявших на воспитание детей-сирот и детей, оставшихся без попечения родителей, в общей численности подготовленных кандидатов в приемные родители»</t>
  </si>
  <si>
    <t>1.9-ПП3</t>
  </si>
  <si>
    <t>Показатель «Доля граждан, восстановленных в родительских правах или с которых снято ограничение в родительских правах от общего количества граждан лишенных родительских прав или  ограниченных в родительских правах»</t>
  </si>
  <si>
    <t>К/ К п *100, где:
К - количество приемных родители, принявших на воспитание детей-сирот и  детей, оставшихся без попечения родителей;
Кп - общая численность подготовленных кандидатов в приемные родители.</t>
  </si>
  <si>
    <t>1.9-ПП4</t>
  </si>
  <si>
    <t>Показатель «Количество служб подготовки кандидатов в приемные родители и сопровождения замещающих семей»</t>
  </si>
  <si>
    <t>Н / Н *100, где:
Нвп - количество граждан восстановленных в родительских правах;
Нлп - общая численность лишенных родительских прав или  ограниченных в родительских правах.</t>
  </si>
  <si>
    <t>1.9-ПП5</t>
  </si>
  <si>
    <t>Показатель «Доля специалистов школы подготовки приемных родителей и службы сопровождения замещающих семей (далее – Служба), прошедших обучение и повысивших квалификацию в рамках подпрограммы, от общего числа специалистов Службы»</t>
  </si>
  <si>
    <t>1.9-ПП6</t>
  </si>
  <si>
    <t>Показатель «Удельный вес детей-сирот и детей, оставшихся без попечения родителей, переданных на воспитание в семьи, в общей численности детей-сирот и детей, оставшихся без попечения родителей»</t>
  </si>
  <si>
    <t>Дспк / До *100, где:
Дспк - численность специалистов  долю специалистов школы подготовки приемных родителей и службы сопровождения замещающих семей, прошедших обучение и повысивших квалификацию;
До - общая численность специалистов.</t>
  </si>
  <si>
    <t>1.9-ПП7</t>
  </si>
  <si>
    <t>Показатель «Численность детей, возвращенных в интернатные учреждения из замещающих семей»</t>
  </si>
  <si>
    <t>Ддсс/До*100, где: Ддсс-численность детей сирот, переданных на воспитание семьи (под безвозмездную опеку (попечительство), в приемные семьи, в патронатные семьи, на усыновление);Дсоб - общая численность детей-сирот и детей оставшихся без попечения родителей, на конец отчетного года.</t>
  </si>
  <si>
    <t>1.9.1.</t>
  </si>
  <si>
    <t>Основное мероприятие «Разработка  моделей служб семейных форм устройства детей-сирот и детей, оставшихся без попечения  родителей»</t>
  </si>
  <si>
    <t>1.9.1.1.</t>
  </si>
  <si>
    <t>Мероприятие «Развитие семейных форм устройства детей-сирот и детей, оставшихся без попечения родителей»</t>
  </si>
  <si>
    <t>1.9.1.2.</t>
  </si>
  <si>
    <t>Мероприятие «Создание и ведение реестра граждан, лишенных или ограниченных в родительских правах»</t>
  </si>
  <si>
    <t>Министерство труда и социальной защиты  населения Забайкальского края, Служба судебных приставов</t>
  </si>
  <si>
    <t>1.9.1.3.</t>
  </si>
  <si>
    <t>Мероприятие «Внедрение  технологии «Родительская гостиная» на базе ГУСО»</t>
  </si>
  <si>
    <t>Министерство труда и социальной защиты  населения Забайкальского края,  ГУСО (по согласованию)</t>
  </si>
  <si>
    <t>1.9.1.4.</t>
  </si>
  <si>
    <t>Мероприятие «Внедрение на базе ГУСО «Центр психолого-педагогической помощи населению «Доверие» технологии «Школа приемных родителей» мобильных служб по работе с кандидатами в приемные родители»</t>
  </si>
  <si>
    <t>Министерство труда и социальной защиты  населения Забайкальского края,  ГУСО «Центр психолого-педагогической помощи населению «Доверие» Забайкальского края (по согласованию), Забайкальская региональная общественная организация «Ассоциация работников социальных служб» (по согласованию)</t>
  </si>
  <si>
    <t>1.9.1.5.</t>
  </si>
  <si>
    <t>Мероприятие «Реализация проекта «Видеоанкета ребенка»</t>
  </si>
  <si>
    <t>1.9.1.6.</t>
  </si>
  <si>
    <t xml:space="preserve">Мероприятие «Внедрение инновационных методов работы с замещающими семьями на экстренном и кризисном уровнях сопровождения»
</t>
  </si>
  <si>
    <t>1.9.1.7.</t>
  </si>
  <si>
    <t xml:space="preserve">Мероприятие «Внедрение эффективных здоровьесберегающих и физкультурно-спортивных мероприятий в работу государственных учреждений социального обслуживания»
</t>
  </si>
  <si>
    <t>1.9.1.8.</t>
  </si>
  <si>
    <t>Мероприятие «Создание отделения подготовки детей в возрасте от 2 до 6 лет к передаче в замещающие семьи»</t>
  </si>
  <si>
    <t>1.9.2.</t>
  </si>
  <si>
    <t>Основное мероприятие «Повышение профессиональных компетенций специалистов государственных учреждений»</t>
  </si>
  <si>
    <t>1.9.2.1.</t>
  </si>
  <si>
    <t>Мероприятие «Обучение специалистов «Школы подготовки приемных родителей» и «Службы сопровождения замещающих семей» по теме: «Обеспечение защиты прав и интересов несовершеннолетних» по программе,  рассчитанной на  72 часа»</t>
  </si>
  <si>
    <t>Министерство труда и социальной защиты  населения Забайкальского края,  ГУСО «Центр психолого-педагогической помощи населению «Доверие» Забайкальского края</t>
  </si>
  <si>
    <t>1.9.2.2.</t>
  </si>
  <si>
    <t>Мероприятие «Обучение волонтеров (добровольцев) для службы сопровождения детей сирот и детей, оставшихся без попечения родителей»</t>
  </si>
  <si>
    <t>Министерство труда и социальной защиты  населения Забайкальского края,  ГУСО «Центр психолого-педагогической помощи населению «Доверие» Забайкальского края (по согласованию)</t>
  </si>
  <si>
    <t>1.9.3.</t>
  </si>
  <si>
    <t>Основное мероприятие «Работа со средствами массовой информации по развитию института замещающих семей на территории Забайкальского края»</t>
  </si>
  <si>
    <t>1.9.3.1.</t>
  </si>
  <si>
    <t>Мероприятие «Проведение информационных кампаний по продвижению семейного жизнеустройства детей-сирот и детей, оставшихся без попечения родителей»</t>
  </si>
  <si>
    <t>1.3.1.2-ПМ2</t>
  </si>
  <si>
    <t>Показатель "Численность детей, охваченных технологиями по  формированию компетенций, направленных на достижение личного профессионального успеха и финансовой независимости в будущем»</t>
  </si>
  <si>
    <t>Показатель «Качество обеспечения функционирования информационной системы «Единый контакт-центр взаимодействия с гражданами» в Министерстве труда и социальной защиты населения Забайкальского края и подведомственных ему учреждениях»</t>
  </si>
  <si>
    <t xml:space="preserve">(Ф + ЭС + Вр) * 100%, где:
Ф - Показатель функционирования ведомственного сегмента ИС ЕКЦ в органе государственной власти Забайкальского края в сфере социальной защиты населения, 
ЭС - Показатель наполнения экспертной системы ИС ЕКЦ актуальной информацией, 
Вр - Показатель времени дозвона до оператора
</t>
  </si>
  <si>
    <t>1-ПЦ2</t>
  </si>
  <si>
    <t>Показатель «Доля граждан, получивших социальную поддержку и государственные социальные гарантии, в общей численности граждан, имеющих право на их получение и обратившихся за их получением»</t>
  </si>
  <si>
    <t>не менее 94</t>
  </si>
  <si>
    <t>не менее 93,5</t>
  </si>
  <si>
    <t>не менее 92</t>
  </si>
  <si>
    <t>не менее 91,5</t>
  </si>
  <si>
    <t>Показатель «Численность привлеченных к труду осужденных, в том числе имеющих исковые требования»</t>
  </si>
  <si>
    <t>Показатель  «Удельный вес детей-инвалидов, получивших социальные услуги в учреждениях социального обслуживания, в общей численности  детей-инвалидов»</t>
  </si>
  <si>
    <t>";</t>
  </si>
  <si>
    <t>Показатель «Число освободившихся из мест лишения свободы получивших социальные услуги»</t>
  </si>
  <si>
    <t>Показатель «Доля  лиц, освободившихся из мест лишения свободы, трудоустроенных на постоянные и временные места»</t>
  </si>
  <si>
    <t>Псп / Ч *100, где:
Псп - численность граждан, получивших социальную поддержку и гос. социальные гарантии;
Ч - общая численность граждан, имеющих право на получение соц. поддержки и соц. гарантий и обратившихся за их получением</t>
  </si>
  <si>
    <t>Мероприятие  «Компенсация расходов на  погребение  Героев Советского союза, Героев Российской Федерации, полных кавалеров ордена трудовой славы, Героев социалистического труда и полных кавалеров ордена Трудовой Славы»</t>
  </si>
  <si>
    <t>Министерство труда и социальной защиты населения Забайкальского края, ГКУ "КЦЗН" Забайкальского края</t>
  </si>
  <si>
    <t>Ч д/Чод*100, где Чд - численность детей от 3 до 7 лет включительно в отношении которых произведена выплата, Чод - общая численность детей от 3 до 7 лет</t>
  </si>
  <si>
    <t>Дскс/Дскв*100, где: Дскс - число социальных контрактов, заключенных с семьями имеющими детей; Дскв - всего  заключенных социальных контрактов.</t>
  </si>
  <si>
    <t>Дсп/Дсо*100, где: Дсп - доля семей с детьми, которые  проинформированы о возникновении прав на получение мер социальной поддержки; Дсо - всего   семей с детьми, обратившихся на основании заявления</t>
  </si>
  <si>
    <t>Мероприятие «Реализация Комплекса мер Забайкальского края «Развитие в Забайкальском крае на 2022-2023 годы социальной поддержки семей с низким уровнем дохода»</t>
  </si>
  <si>
    <t xml:space="preserve"> Х </t>
  </si>
  <si>
    <t>финансирование за счет внебюджетных источников</t>
  </si>
  <si>
    <t>1.2.3.2.</t>
  </si>
  <si>
    <t>Показатель  «Количество проведенных социально значимых  мероприятий»</t>
  </si>
  <si>
    <t>Показатель «Предоставление социальных услуг  лицам, освободившимся из мест лишения свободы»</t>
  </si>
  <si>
    <t>17 1 01 R007F</t>
  </si>
  <si>
    <t>17 3 04 84516</t>
  </si>
  <si>
    <t>17 3 04 31460</t>
  </si>
  <si>
    <t>17 2 Р3 51210</t>
  </si>
  <si>
    <t>1.1.4.1.-ПМ1</t>
  </si>
  <si>
    <t>1.1.4.1.-ПМ2</t>
  </si>
  <si>
    <t>1.1.4.2.-ПМ1</t>
  </si>
  <si>
    <t>1.1.4.3.-ПМ1</t>
  </si>
  <si>
    <t>1.2.1-ПОМ2</t>
  </si>
  <si>
    <t>Показатель «Удельный вес зданий стационарных учреждений социального обслуживания граждан пожилого возраста, инвалидов (взрослых и детей) и лиц без определенного места жительства и занятий, требующих реконструкции, зданий, находящихся в аварийном состоянии, и ветхих зданий в общем количестве зданий стационарных учреждений социального обслуживания граждан пожилого возраста, инвалидов (взрослых и детей) и лиц без определенного места жительства и занятий»</t>
  </si>
  <si>
    <t>Доля мер социальной поддержки регионального уровня, которые граждане получают в проактивном формате по реквизитам счетов, направляемых гражданами посредством ЕПГУ в ЕГИССО</t>
  </si>
  <si>
    <t>Доля региональных и муниципальных мер, заполненных в классификаторе мер социальной защиты ЕГИССО с привязкой к соответствующим жизненным событиям</t>
  </si>
  <si>
    <t xml:space="preserve">Джиз = Кмер / Кобщ * 100 %, где Джиз -  доля МСЗ, право на которые возникает в связи с наступлением жизненных событий, перечень которых утвержден приказом Минтруда РФ, и которые привязаны к этим жизненным событиям в ЕГИССО, от общего количества действующих МСЗ в связи с наступлением таких жизненных событий.Кмер - количество МСЗ, право на которые возникает в связи с наступлением жизненных событий, и которые привязаны к этим жизненным событиям в ЕГИССО, шт.;Кобщ - общее количество МСЗ, в связи с наступлением жизненных событий, шт.
</t>
  </si>
  <si>
    <t>Доля региональных и муниципальных мер социальной поддержки, которые назначаются в срок, не превышающий 5 рабочих дней</t>
  </si>
  <si>
    <t xml:space="preserve"> Ддней = Кдней / Кобщ * 100 %, где: Ддней -доля МСП, нормативными правовыми актами, регламентирующими их порядок предоставления, предусмотрен срок назначения 5 дней и менее; Кдней - количество МСП, нормативными правовыми актами, регламентирующими их порядок предоставления, предусмотрен срок назначения 5 дней и менее, шт.; Кобщ - общее количество МСП, на конец отчетного года, шт.
</t>
  </si>
  <si>
    <t>1.1.4.1.-ПМ3</t>
  </si>
  <si>
    <t>1.1.4.1.-ПМ4</t>
  </si>
  <si>
    <t>1.1.4.1.-ПМ5</t>
  </si>
  <si>
    <t>Доля государственных услуг гражданам, пострадавшим в результате чрезвычайных ситуаций природного и техногенного характера, доступных в электронном виде от общего числа таких услуг</t>
  </si>
  <si>
    <t xml:space="preserve">Депгу = Кепгу / Кобщ * 100%, где: Депгу - доля государственных услуг гражданам, пострадавшим в результате чрезвычайных ситуаций природного и техногенного характера, доступных в электронном виде от общего числа таких услуг; Кепгу - количество государственных услуг гражданам, пострадавшим в результате чрезвычайных ситуаций природного и техногенного характера, форма для подачи заявлений на которые выведена на Единый портал государственных и муниципальных услуг (функций) и поступает в информационные системы органов исполнительной власти субъекта Российской Федерации, используемых для назначения мер социальной поддержки, шт.;
 Кобщ - общее количество государственных услуг гражданам, пострадавшим в результате чрезвычайных ситуаций природного и техногенного характера, предоставляемых Министерством труда и социальной защиты населения Забайкальского края, шт.
</t>
  </si>
  <si>
    <t>1.1.4.1.-ПМ6</t>
  </si>
  <si>
    <t>Показатель равен 0 %, если ВИС не интегрирована с ЕГИССО, 100 % - если ВИС интегрирована с ЕГИССО</t>
  </si>
  <si>
    <t>Процесс заключения и оказания государственной социальной помощи на основании социального контракта, включая прием и обработку заявлений о предоставлении государственной социальной помощи на основании социального контракта с ЕПГУ, принятия решений о заключении социального контракта, формирование программы социальной адаптации и социального контракта ведется посредством автоматизированной информационной системы «Адресная социальная помощь», интегрированной с подсистемой установления выплат ЕГИССО</t>
  </si>
  <si>
    <t>Показатель равен 1 - если ГСП на основании социального контракта осуществляется посредством автоматизированной информационной системы «Адресная социальная помощь», интегрированной с подсистемой установления выплат ЕГИССО, 0 - в противном случае.</t>
  </si>
  <si>
    <t>1.1.4.2.-ПМ2</t>
  </si>
  <si>
    <t>ЗСОрем/ЗСО*100, где ЗСОрем - здания стационарных учреждений социального обслуживания граждан пожилого возраста, инвалидов (взрослых и детей) и лиц без определенного места жительства и занятий, требующих реконструкции, зданий, находящихся в аварийном состоянии, и ветхих зданий, ЗСО - общее количество зданий стационарных учреждений социального обслуживания граждан пожилого возраста, инвалидов (взрослых и детей) и лиц без определенного места жительства и занятий</t>
  </si>
  <si>
    <t>Показатель «Число детей в возрасте от 3 до7 лет включительно, в отношении которых в отчетном году произведена ежемесячная выплата в целях повышения доходов семей с детьми»</t>
  </si>
  <si>
    <t>Показатель «Доля детей в возрасте от 3 до7 лет включительно, в отношении которых в отчетном году произведена ежемесячная выплата, в общей численности детей этого возраста»</t>
  </si>
  <si>
    <t>1.3.4.7.-ПМ2</t>
  </si>
  <si>
    <t>Показатель  «Доля граждан, охваченных государственной социальной помощью на основании социального контракта, в общей численности малоимущих граждан»</t>
  </si>
  <si>
    <t>1.3.4.7.-ПМ3</t>
  </si>
  <si>
    <t>Показатель  «Доля граждан, охваченных государственной социальной помощью на основании социального контракта, среднедушевой доход которых (среднедушевой доход
семьи которых) превысил величину прожиточного минимума, установленную в субъекте Российской Федерации, по окончании срока действия социального контракта в общей численности граждан, охваченных государственной социальной
помощью на основании социального контракта»</t>
  </si>
  <si>
    <t>1.3.4.7.-ПМ4</t>
  </si>
  <si>
    <t>Показатель  «Доля граждан, охваченных государственной социальной помощью на основании социального контракта, среднедушевой доход которых (среднедушевой доход семьи которых) увеличился по окончании срока действия социального контракта в сравнении со среднедушевым доходом этих граждан (семьи) до заключения социального контракта, в общей численности граждан, охваченных государственной социальной помощью на основании социального контракта»</t>
  </si>
  <si>
    <t>Мероприятие  «Обеспечение проведения капитального ремонта жилых помещений, нуждающихся в капитальном ремонте и принадлежащих на праве собственности детям-сиротам и детям, оставшимся без попечения родителей, а также лицам из числа детей-сирот и детей, оставшимся без попечения родителей»</t>
  </si>
  <si>
    <t xml:space="preserve"> 1.7.2 - ПОМ1</t>
  </si>
  <si>
    <t xml:space="preserve"> 1.10.1</t>
  </si>
  <si>
    <t>Показатель «Доля специалистов прошедших обучение по различным обучающим программам от общего количества специалистов, работающих с лицами, освободившимися из мест лишения свободы»</t>
  </si>
  <si>
    <t>Основное мероприятие «Оказание содействия в получении  юридической, социальной и психологической помощи, предоставление социальных услуг лицам, освободившимся из мест лишения свободы»</t>
  </si>
  <si>
    <t xml:space="preserve"> - из Фонда пенсионного и социального страхования Российской Федерации</t>
  </si>
  <si>
    <t>финансирование за счет средств Фонда пенсионного и социального страхования Российской Федерации</t>
  </si>
  <si>
    <t>Министерство труда и социальной защиты  населения Забайкальского края, Отделение Фонда пенсионного и социального страхования Российской Федерации по Забайкальскому краю</t>
  </si>
  <si>
    <t>Министерство труда и социальной защиты  населения Забайкальского края,Отделение Фонда пенсионного и социального страхования Российской Федерации по Забайкальскому краю</t>
  </si>
  <si>
    <t>Мероприятие «Субвенции бюджету Фонда пенсионного и социального страхования Российской Федерации на осуществление ежемесячной денежной выплаты на ребенка в возрасте от восьми до семнадцати лет»</t>
  </si>
  <si>
    <t xml:space="preserve">Показатель  «Численность детей-сирот и детей, оставшихся без попечения родителей, лиц из их числа детей-сирот и детей, оставшихся без попечения родителей, обеспеченных благоустроенными жилыми помещениями специализированного жилищного фонда по договорам найма специализированных помещений (нарастающим итогом)»
</t>
  </si>
  <si>
    <t xml:space="preserve"> 1.3.4.15</t>
  </si>
  <si>
    <t>Мероприятие «Субвенции бюджету Фонда пенсионного и социального страхования Российской Федерации на осуществление выплаты ежемесячного пособия в связи с рождением и воспитанием ребенка»</t>
  </si>
  <si>
    <t>1.3.4.16</t>
  </si>
  <si>
    <t>2024-2025</t>
  </si>
  <si>
    <t>2023-2025</t>
  </si>
  <si>
    <t>2014-2018</t>
  </si>
  <si>
    <t>Показатель «Удельный вес (доля) граждан пожилого возраста и инвалидов (взрослых), получивших социальные услуги в   учреждениях социального обслуживания, в общем числе граждан, обратившихся за получением социальных услуг в учреждения социального обслуживания»</t>
  </si>
  <si>
    <t>Основное мероприятие  «Цифровая трансформация сферы социальной защиты»</t>
  </si>
  <si>
    <t>Дрег = Ксогл / Кобщ * 100 %, где Крег - доля МСП, которые граждане получают в проактивном формате по реквизитам счетов, направляемых гражданам посредством ЕПГУ, проценты; Ксогл - количество МСП, которые получены гражданами за отчетный период в проактивном формате на основании согласий на использование реквизитов счетов, переданные оператором ЕСИА в ЕГИССО, шт.;
 Добщ - общее количество всех МСП, полученными гражданами за отчетный период, шт.</t>
  </si>
  <si>
    <t>Мероприятие "Предоставление субсидий общественным объединениям и организациям инвалидов на возмещение части затрат за потребленную электрическую и тепловую энергию»</t>
  </si>
  <si>
    <t>ГСВп/ГСВо*100, где: ГСВп - численность граждан старше трудоспособного возраста и инвалидов, получивших услуги в организациях социального обслуживания; ГСВо - общее число граждан старшего трудоспособного возраста и инвалидов.</t>
  </si>
  <si>
    <t>СДУп/СДУн*100; где: СДКп - численность граждан старше трудоспособного возраста и инвалидов, получающих услуги в рамках системы долговременного ухода; СДУн - общее число  граждан старшего трудоспособного возраста и инвалидов нуждающихся в долговременном уходе.</t>
  </si>
  <si>
    <t xml:space="preserve">Б / Д *100, где:
Б - численность  семей с детьми, состоявших на социальном сопровождении в государственных организациях социального обслуживания,                    Д- общее число семей с детьми, имеющих право на  предоставление социального сопровождения и обратившихся за  его получением  в организации социального обслуживания
</t>
  </si>
  <si>
    <t>Показатель «Доля семей с детьми, преодолевших трудную жизненную ситуацию, посредством социального сопровождения»</t>
  </si>
  <si>
    <t>Мероприятие  «Внедрение эффективных методов профилактической и коррекционной работы с несовершеннолетним, склонными к совершению преступлений и правонарушений, на базе ГУСО «Черновский комплексный центр социального обслуживания населения «Берегиня»</t>
  </si>
  <si>
    <t>Минобразования, ГСУВУ «Сретенская школа»</t>
  </si>
  <si>
    <t>Мероприятие  «Внедрение технологии раннего выявления детей с риском инвалидности на базах ГАУСО «Реабилитационный центр для детей с ограниченными возможностями «Спасатель», Реабилитационный центр «Шиванда» Забайкальского края, ГУЗ «Краевой детский консультативный диагностический центр» Забайкальского края</t>
  </si>
  <si>
    <t>Мероприятие «Внедрение инновационной технологии "Содействие социальной адаптации детей с отклонениями в развитии в условиях группы дневного пребывания при ГСУСО «Петровск-Забайкальский детский дом-интернат для умственно отсталых детей» Забайкальского края»</t>
  </si>
  <si>
    <t>Мероприятие «Внедрение технологии социокультурной и социально-педагогической реабилитации слепых и слабовидящих детей «И я смогу» на базе ГСКОУ для воспитанников с ограниченными возможностями здоровья "Петровск-Забайкальская специализированная общеобразовательная школа» Забайкальского края</t>
  </si>
  <si>
    <t>Мероприятие «Реализация программы реабилитации семьи с ребенком-инвалидом «Ах, лето!»  (на базе детского лагеря отдыха «Солнышко» при ГОУ «Центр образования" для детей-инвалидов Забайкальского края»)</t>
  </si>
  <si>
    <t>Мероприятие «Реализация программы вовлечения семей с детьми-инвалидами в занятия физической культурой и спортом на спортивных комплексах, стадионах учреждений образования: ГОУ «Центр образования» для детей инвалидов Забайкальского края, ГСКОУ для воспитанников с ограниченными возможностями здоровья Петровск-Забайкальская специальная коррекционная общеобразовательная школа» Забайкальского края, ГОУ «Урульгинская специально-коррекционная школа-интернат для детей с нарушением интеллекта», ГОУ «Центр психолого-медико-социального сопровождения «ДАР»</t>
  </si>
  <si>
    <t>Министерство труда и социальной защиты  населения Забайкальского края, Минобразования, Минздрав, ФКУ «Главное бюро медико-социальной экспертизы по Забайкальскому краю», Отделение Пенсионного фонда Российской Федерации (государственное учреждение)  по Забайкальскому краю</t>
  </si>
  <si>
    <t>Мероприятие "Внедрение инновационной технологии «Электронный банк данных современных методов медико-социальной, социально-психологической реабилитации детей-инвалидов» на базе ГСУСО «Центр медико-социальной реабилитации «Росток» Забайкальского края»</t>
  </si>
  <si>
    <t>Основное мероприятие "Информационное сопровождение программы»</t>
  </si>
  <si>
    <t>Министерство труда и социальной защиты  населения Забайкальского края, ЦПППН «Доверие», ЗОЛ «Сосновый бор», «Звездный», «Красная саранка», «Солнышко», «Аршаан»</t>
  </si>
  <si>
    <t>Мероприятие «Внедрение технологии социально-психологического сопровождения семей группы риска «Семейный круг" с целью обучения навыкам эффективного взаимодействия родителей с детьми на базе Краснокаменского СРЦ «Доброта», Борзинского КЦСОН «Саранка», Ингодинского КЦСОН «Милосердие»</t>
  </si>
  <si>
    <t>Мероприятие «Внедрение технологии «Ребенок ребенку» с участием волонтеров в работе с детьми (их семьями), пострадавшими от жестокого обращения, проведение работы по формированию в обществе нетерпимого отношения к любым формам насилия, жестокого обращения в отношении детей»</t>
  </si>
  <si>
    <t>Мероприятие «Внедрение на базе ЦПППН «Доверие» технологий социальных коммуникаций и медиаций, способствующих снижению жестокости среди подростков - воспитанников ЦПН «Доверие», склонных к агрессии и употреблению психоактивных веществ, состоящих на учете в КДН и ЗП. Обучение психологов на базе НОУ "Институт психотерапии и консультирования «Гармония» технологиям социальных коммуникаций и медиаций, способствующих снижению агрессии и жестокости в подростковой среде, по программе, рассчитанной на 72 часа»</t>
  </si>
  <si>
    <t>Основное мероприятие "Развитие и модернизация инфраструктуры социальных служб в сфере поддержки семей с детьми, пострадавшими от жестокого обращения»</t>
  </si>
  <si>
    <t>Показатель "Количество женщин с детьми, пострадавшим от насилия, которым оказана помощь»</t>
  </si>
  <si>
    <t xml:space="preserve">Министерство труда и социальной защиты  населения Забайкальского края;
УФСИН России по Забайкальскому краю,
Управление Министерства внутренних дел России по Забайкальскому краю,
Государственное казенное учреждение  «Краевой центр занятости населения» Забайкальского края,
Государственное казенное учреждение  «Краевой центр социальной защиты населения» Забайкальского края 
Государственное автономное учреждение социального обслуживания  «Социальный приют» Забайкальского края 
</t>
  </si>
  <si>
    <t>Показатель "Увеличение числа детей-инвалидов, воспитывающихся в доме-интернате для умственно отсталых детей системы социальной защиты населения, овладевших навыками и умениями, необходимыми для их самостоятельного проживания в открытой социальной среде, в том числе: 
- овладевших трудовыми навыками;
- овладевших социально-бытовыми навыками;
- овладевших коммуникационными навыками»</t>
  </si>
  <si>
    <t>Показатель "Количество созданных рабочих мест для воспитанников и выпускников детского дома-интерната»</t>
  </si>
  <si>
    <t>Ди/Дио*100,                                                                   где: Ди - численность детей-инвалидов, состоящих на учете в региональной базе данных; Дио - общая численность детей-инвалидов, проживающих на территории края.</t>
  </si>
  <si>
    <t>У ди/Уо*100, где: Уди - количество услуг, предоставленных детям-инвалидам, учтенным в базе данных; Уо - всего предоставлено услуг.</t>
  </si>
  <si>
    <t>Министерство труда и социальной защиты  населения Забайкальского края, ГСУСО «Петровск-Забайкальский детский дом-интернат для умственно отсталых детей" Забайкальского края</t>
  </si>
  <si>
    <t>Министерство труда и социальной защиты  населения Забайкальского края, ГСУСО «Петровск-Забайкальский детский дом-интернат для умственно отсталых детей» Забайкальского края, ГАУСО «Атамановский дом-интернат для престарелых и инвалидов» Забайкальского края, ГАУСО «Читинский психоневрологический дом-интернат» Забайкальского края</t>
  </si>
  <si>
    <t>Министерство труда и социальной защиты  населения Забайкальского края, ГАУСО «Первомайский психоневрологический дом-интернат» Забайкальского края, ГАУСО «Атамановский дом-интернат для престарелых и инвалидов» Забайкальского края, ГАУСО «Петровск-Забайкальский комплексный центр социального обслуживания «Ветеран» Забайкальского края</t>
  </si>
  <si>
    <t>Министерство труда и социальной защиты  населения Забайкальского края, ГАУСО «Первомайский психоневрологический дом-интернат» Забайкальского края, ГАУСО «Атамановский дом-интернат для престарелых и инвалидов» Забайкальского края, ГАУСО «Петровск-Забайкальский комплексный центр социального обслуживания «Ветеран» Забайкальского края,ГСУСО «Петровск-Забайкальский детский дом-интернат для умственно отсталых детей» Забайкальского края</t>
  </si>
  <si>
    <t>Министерство труда и социальной защиты  населения Забайкальского края, ГАУСО «Первомайский психоневрологический дом-интернат» Забайкальского края, ГАУСО «Атамановский дом-интернат для престарелых и инвалидов» Забайкальского края, ГАУСО «Петровск-Забайкальский комплексный центр социального обслуживания «Ветеран" Забайкальского края,ГСУСО «Петровск-Забайкальский детский дом-интернат для умственно отсталых детей» Забайкальского края</t>
  </si>
  <si>
    <t>Министерство труда и социальной защиты  населения Забайкальского края, ГАУСО «Первомайский психоневрологический дом-интернат» Забайкальского края, ГАУСО «Атамановский дом-интернат для престарелых и инвалидов» Забайкальского края, ГАУСО «Петровск-Забайкальский комплексный центр социального обслуживания «Ветеран» Забайкальского края,ГСУСО «Петровск-Забайкальский детский дом-интернат для умственно отсталых детей» Забайкальского края, ГАУСО «Читинский психоневрологический дом-интернат» Забайкальского края</t>
  </si>
  <si>
    <t>Министерство труда и социальной защиты  населения Забайкальского края, ГАУСО «Первомайский психоневрологический дом-интернат» Забайкальского края, ГАУСО «Атамановский дом-интернат для престарелых и инвалидов» Забайкальского края, ГАУСО «Петровск-Забайкальский комплексный центр социального обслуживания «Ветеран» Забайкальского края, ГСУСО «Петровск-Забайкальский детский дом-интернат для умственно отсталых детей» Забайкальского края</t>
  </si>
  <si>
    <t>Министерство труда и социальной защиты  населения Забайкальского края,  ГАУСО «Петровск-Забайкальский комплексный центр социального обслуживания «Ветеран» Забайкальского края,ГСУСО «Петровск-Забайкальский детский дом-интернат для умственно отсталых детей» Забайкальского края, ГСУСО «Центр медикосоциальной реабилитации «Росток» Забайкальского края</t>
  </si>
  <si>
    <t>Показатель «Оснащение необходимой мебелью и оборудованием центра ресоциализации и адаптации лиц, освободившихся из мест лишения свободы, а также автомобильной техникой»</t>
  </si>
  <si>
    <t xml:space="preserve">А/В*100%, где:  А - численность обратившихся в ЦЗН граждан, освобожденных из УИН;  В - численность трудоустроенных граждан данной категории. </t>
  </si>
  <si>
    <t>Министерство труда и социальной защиты  населения Забайкальского края, СРЦ «Надежда», Черновский КЦСОН «Берегиня», ЦППН «Доверие», РЦ «Шиванда», Улетовский СРЦ «Кедр», Шерловогорский РЦ «Топаз»</t>
  </si>
  <si>
    <t>Министерство труда и социальной защиты  населения Забайкальского края, Петровск-Забайкальский КЦСОН «Ветеран», Нерчинский СРЦ «Гарант», Красночикойский КЦСОН «Черемушки», Улетовский СРЦ «Кедр», Сретенский КЦСОН «Березка», Шерловогорский РЦ «Топаз»</t>
  </si>
  <si>
    <t>Министерство труда и социальной защиты Забайкальского края, Улетовский СРЦ «Кедр», Малетинский СРЦ «Гармония», Ясногорский СРЦ «Родник», СРЦ «Надежда», Шилкинский СРЦ «Сибиряк», Карымский КЦСОН «Багульник», Красночикойский КЦСОН «Черемушки», Кыринский СРЦ «Перекресток», Могойтуйский КЦСОН «Элбэг», Бадинский СРЦ «Искра»,Приаргунский КЦСОН «Солнышко», Акшинский СРЦ «Задор», РЦ «Шиванда», КЦСОН «Орловский», Газимуро-Заводский СРЦ «Семья», Верхнецасучейский СРЦ «Росинка»</t>
  </si>
  <si>
    <t>Министерство труда и социальной защиты  населения Забайкальского края, государственные учреждения социального обслуживания Забайкальского края: Акшинский СРЦ «Задор», 
«Александрово-Заводский СРЦ «Детство»,  Балейский КЦСОН «Золотинка»,  «Билитуйский СРЦ «Подросток»,  «Борзинский КЦСОН «Саранка», «Верхнецасучейский СРЦ «Росинка», «Верх-Усуглинский СРЦ «Аистенок», «Железнодорожный КЦСОН  «Радуга»,  «Ингодинский КЦСОН «Милосердие», «Калганский СРЦ «Улыбка», «Карымский КЦСОН «Багульник», «Краснокаменский СРЦ «Доброта»,  «Красночикойский КЦСОН «Черемушки», «Кыринский СРЦ «Перекресток», «Нерчинский СРЦ «Гарант», «Новоширокинский СРЦ «Семья», «Петровск-Забайкальский КЦСОН «Ветеран», «Приаргунский КЦСОН «Солнышко», «Сретенский КЦСОН «Березка», «Улетовский СРЦ  «Кедр», «Центр медико-социальной реабилитации инвалидов «Росток», «Черновский КЦСОН «Берегиня», «Шилкинский СРЦ «Сибиряк», «Ясногорский СРЦ «Родник»</t>
  </si>
  <si>
    <t>Ч/Чск*100, где:   Ч - число граждан, охваченных государственной социальной помощью на основании социального контракта, среднедушевой доход которых (среднедушевой доход семьи которых) превысил величину прожиточного минимума, установленную в субъекте РФ, по окончании срока действия социального контракта, Чск - число граждан, охваченных государственной социальной помощью на основании социального контракта</t>
  </si>
  <si>
    <t>Чд/Чск*100, где:   Чд - число граждан, охваченных государственной социальной помощью  на основании социального контракта, среднедушевой доход которых (семьи которых) увеличился по окончании срока действия социального контракта в сравнении со среднедушевым доходом этих граждан (семьи) до заключения социального контракта; Чск - число граждан, охваченных государственной социальной помощью на основании социального контракта</t>
  </si>
  <si>
    <t>Чск/Чм*100, где:   Чск - число граждан, охваченных государственной социальной помощью на основании социального контракта; Чм - численность малоимущих граждан</t>
  </si>
  <si>
    <t>Мероприятие «Создание на территории Забайкальского края служб сопровождения и совершенствование их деятельности, основанной на внедрении инновационных технологий: 
1) психолого-педагогического сопровождения семей с детьми-инвалидами(диагностика семейной ситуации, психологическое консультирование, психологическая помощь в установлении благоприятного семейного климата, консультирование родителей по вопросам воспитания детей, содействие в определении образовательного маршрута ребенка-инвалида в рамках индивидуальной программы реабилитации, содействие в реализации внутреннего потенциала ребенка-инвалида и воспитывающей его семьи через вовлечение в творческую, физкультурно-оздоровительную деятельность)
2) технологии социальной поддержки семьи (услуга «Мери Поппинс - няня на час» по уходу за ребенком-инвалидом при кратковременном отсутствии родителей;
3) технологии «Мир вокруг нас» (содействие в социально адаптации детей с нарушениями опорно-двигательного аппарата). Деятельность службы сопровождения детей-инвалидов, семей с детьми-инвалидами реализуется при ГУСО»</t>
  </si>
  <si>
    <t>Мероприятие «Внедрение технологий профессионального обучения и сопровождения консультантов «телефона доверия» через проведение дистанционного очного психологического консультирования специалистов ГУСО по вопросам жестокого обращения с детьми, супервизии консультантов «Телефона доверия», создание краевой школы консультантов «телефона доверия», проведение обучения супервизорских групп для телефонных консультантов»</t>
  </si>
  <si>
    <t>Мероприятие «Внедрение технологии мобильных служб для оказания экстренной помощи детям, пострадавшим от жестокого обращения и преступных посягательств, на базе Новоширокинского СРЦ «Семья», Чернышевского СРЦ «Дружба», Красночикойского КЦСОН «Черемушки», Борзинского КЦСОН «Саранка», Могойтуйского КЦСОН «Элбэг», Билитуйского СРЦ «Подросток», Ясногорского СРЦ «Родник», Приаргунского КЦСОН «Солнышко», Ингодинского КЦСОН «Милосердие»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</si>
</sst>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 _₽_-;\-* #,##0.00\ _₽_-;_-* &quot;-&quot;??\ _₽_-;_-@_-"/>
    <numFmt numFmtId="164" formatCode="_-* #,##0.00_р_._-;\-* #,##0.00_р_._-;_-* &quot;-&quot;??_р_._-;_-@_-"/>
    <numFmt numFmtId="165" formatCode="#,##0.0"/>
    <numFmt numFmtId="166" formatCode="_-* #,##0.0_р_._-;\-* #,##0.0_р_._-;_-* &quot;-&quot;?_р_._-;_-@_-"/>
    <numFmt numFmtId="167" formatCode="_-* #,##0.0_р_._-;\-* #,##0.0_р_._-;_-* &quot;-&quot;??_р_._-;_-@_-"/>
    <numFmt numFmtId="168" formatCode="0.0"/>
    <numFmt numFmtId="169" formatCode="_-* #,##0_р_._-;\-* #,##0_р_._-;_-* &quot;-&quot;??_р_._-;_-@_-"/>
    <numFmt numFmtId="170" formatCode="#,##0.0_ ;\-#,##0.0\ "/>
    <numFmt numFmtId="171" formatCode="#,##0.00_ ;\-#,##0.00\ "/>
    <numFmt numFmtId="172" formatCode="_-* #,##0.0\ _₽_-;\-* #,##0.0\ _₽_-;_-* &quot;-&quot;?\ _₽_-;_-@_-"/>
    <numFmt numFmtId="173" formatCode="#,##0.000"/>
    <numFmt numFmtId="174" formatCode="_-* #,##0.00_р_._-;\-* #,##0.00_р_._-;_-* &quot;-&quot;?_р_._-;_-@_-"/>
  </numFmts>
  <fonts count="13" x14ac:knownFonts="1">
    <font>
      <sz val="11"/>
      <color indexed="8"/>
      <name val="Calibri"/>
      <family val="2"/>
      <charset val="204"/>
    </font>
    <font>
      <sz val="12"/>
      <name val="Times New Roman"/>
      <family val="1"/>
      <charset val="204"/>
    </font>
    <font>
      <b/>
      <sz val="12"/>
      <name val="Times New Roman"/>
      <family val="1"/>
      <charset val="204"/>
    </font>
    <font>
      <sz val="11"/>
      <color indexed="8"/>
      <name val="Calibri"/>
      <family val="2"/>
      <charset val="204"/>
    </font>
    <font>
      <u/>
      <sz val="12"/>
      <name val="Times New Roman"/>
      <family val="1"/>
      <charset val="204"/>
    </font>
    <font>
      <strike/>
      <sz val="12"/>
      <name val="Times New Roman"/>
      <family val="1"/>
      <charset val="204"/>
    </font>
    <font>
      <sz val="11"/>
      <name val="Calibri"/>
      <family val="2"/>
      <charset val="204"/>
    </font>
    <font>
      <sz val="14"/>
      <name val="Times New Roman"/>
      <family val="1"/>
      <charset val="204"/>
    </font>
    <font>
      <sz val="9"/>
      <color indexed="81"/>
      <name val="Tahoma"/>
      <family val="2"/>
      <charset val="204"/>
    </font>
    <font>
      <b/>
      <sz val="9"/>
      <color indexed="81"/>
      <name val="Tahoma"/>
      <family val="2"/>
      <charset val="204"/>
    </font>
    <font>
      <sz val="10"/>
      <name val="Times New Roman"/>
      <family val="1"/>
      <charset val="204"/>
    </font>
    <font>
      <sz val="11"/>
      <name val="Times New Roman"/>
      <family val="1"/>
      <charset val="204"/>
    </font>
    <font>
      <sz val="8"/>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164" fontId="3" fillId="0" borderId="0" applyFont="0" applyFill="0" applyBorder="0" applyAlignment="0" applyProtection="0"/>
  </cellStyleXfs>
  <cellXfs count="197">
    <xf numFmtId="0" fontId="0" fillId="0" borderId="0" xfId="0"/>
    <xf numFmtId="167" fontId="2" fillId="2" borderId="1" xfId="1" applyNumberFormat="1" applyFont="1" applyFill="1" applyBorder="1" applyAlignment="1">
      <alignment horizontal="center" vertical="top" wrapText="1"/>
    </xf>
    <xf numFmtId="0" fontId="2" fillId="2" borderId="1" xfId="0" applyFont="1" applyFill="1" applyBorder="1" applyAlignment="1">
      <alignment horizontal="left" vertical="top" wrapText="1"/>
    </xf>
    <xf numFmtId="0" fontId="1" fillId="2" borderId="0" xfId="0" applyFont="1" applyFill="1" applyBorder="1" applyAlignment="1">
      <alignment horizontal="left" vertical="top" wrapText="1"/>
    </xf>
    <xf numFmtId="165" fontId="1" fillId="2" borderId="0" xfId="0" applyNumberFormat="1" applyFont="1" applyFill="1" applyBorder="1" applyAlignment="1">
      <alignment horizontal="left" vertical="top" wrapText="1"/>
    </xf>
    <xf numFmtId="0" fontId="1" fillId="2" borderId="0" xfId="0" applyFont="1" applyFill="1" applyAlignment="1">
      <alignment horizontal="left" vertical="top" wrapText="1"/>
    </xf>
    <xf numFmtId="165" fontId="2" fillId="2" borderId="0" xfId="0" applyNumberFormat="1" applyFont="1" applyFill="1" applyBorder="1" applyAlignment="1">
      <alignment horizontal="left" vertical="top" wrapText="1"/>
    </xf>
    <xf numFmtId="3" fontId="1" fillId="2" borderId="1" xfId="0" applyNumberFormat="1" applyFont="1" applyFill="1" applyBorder="1" applyAlignment="1">
      <alignment horizontal="left" vertical="top" wrapText="1"/>
    </xf>
    <xf numFmtId="165" fontId="1" fillId="2" borderId="4" xfId="0" applyNumberFormat="1" applyFont="1" applyFill="1" applyBorder="1" applyAlignment="1">
      <alignment horizontal="left" vertical="top" wrapText="1"/>
    </xf>
    <xf numFmtId="167" fontId="1" fillId="2" borderId="4" xfId="0" applyNumberFormat="1" applyFont="1" applyFill="1" applyBorder="1" applyAlignment="1">
      <alignment horizontal="left" vertical="top" wrapText="1"/>
    </xf>
    <xf numFmtId="167" fontId="2" fillId="2" borderId="1" xfId="1" applyNumberFormat="1" applyFont="1" applyFill="1" applyBorder="1" applyAlignment="1">
      <alignment horizontal="left" vertical="top" wrapText="1"/>
    </xf>
    <xf numFmtId="0" fontId="2" fillId="2" borderId="0" xfId="0" applyFont="1" applyFill="1" applyAlignment="1">
      <alignment horizontal="left" vertical="top" wrapText="1"/>
    </xf>
    <xf numFmtId="165" fontId="1" fillId="2" borderId="1" xfId="0" applyNumberFormat="1" applyFont="1" applyFill="1" applyBorder="1" applyAlignment="1">
      <alignment horizontal="left" vertical="top" wrapText="1"/>
    </xf>
    <xf numFmtId="0" fontId="5" fillId="2" borderId="1" xfId="0" applyFont="1" applyFill="1" applyBorder="1" applyAlignment="1">
      <alignment horizontal="left" vertical="top"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0" xfId="0" applyFont="1" applyFill="1" applyAlignment="1">
      <alignment horizontal="left" vertical="top"/>
    </xf>
    <xf numFmtId="167" fontId="1" fillId="2" borderId="1" xfId="0" applyNumberFormat="1" applyFont="1" applyFill="1" applyBorder="1" applyAlignment="1">
      <alignment horizontal="left" vertical="top" wrapText="1"/>
    </xf>
    <xf numFmtId="166" fontId="1" fillId="2" borderId="1" xfId="0" applyNumberFormat="1" applyFont="1" applyFill="1" applyBorder="1" applyAlignment="1">
      <alignment horizontal="left" vertical="top" wrapText="1"/>
    </xf>
    <xf numFmtId="170" fontId="1" fillId="2" borderId="1" xfId="0" applyNumberFormat="1" applyFont="1" applyFill="1" applyBorder="1" applyAlignment="1">
      <alignment horizontal="left" vertical="top" wrapText="1"/>
    </xf>
    <xf numFmtId="168" fontId="1" fillId="2" borderId="1" xfId="0" applyNumberFormat="1" applyFont="1" applyFill="1" applyBorder="1" applyAlignment="1">
      <alignment horizontal="left" vertical="top" wrapText="1"/>
    </xf>
    <xf numFmtId="14" fontId="1" fillId="2" borderId="1" xfId="0" applyNumberFormat="1" applyFont="1" applyFill="1" applyBorder="1" applyAlignment="1">
      <alignment horizontal="left" vertical="top" wrapText="1"/>
    </xf>
    <xf numFmtId="164" fontId="1" fillId="2" borderId="1" xfId="1" applyFont="1" applyFill="1" applyBorder="1" applyAlignment="1">
      <alignment horizontal="left" vertical="top" wrapText="1"/>
    </xf>
    <xf numFmtId="165" fontId="1" fillId="2" borderId="1" xfId="1" applyNumberFormat="1" applyFont="1" applyFill="1" applyBorder="1" applyAlignment="1">
      <alignment horizontal="left" vertical="top" wrapText="1"/>
    </xf>
    <xf numFmtId="167" fontId="1" fillId="2" borderId="1" xfId="1" applyNumberFormat="1" applyFont="1" applyFill="1" applyBorder="1" applyAlignment="1">
      <alignment horizontal="left" vertical="top" wrapText="1"/>
    </xf>
    <xf numFmtId="164" fontId="1" fillId="2" borderId="1" xfId="0" applyNumberFormat="1" applyFont="1" applyFill="1" applyBorder="1" applyAlignment="1">
      <alignment horizontal="left" vertical="top" wrapText="1"/>
    </xf>
    <xf numFmtId="1" fontId="1" fillId="2" borderId="1" xfId="0" applyNumberFormat="1" applyFont="1" applyFill="1" applyBorder="1" applyAlignment="1">
      <alignment horizontal="left" vertical="top" wrapText="1"/>
    </xf>
    <xf numFmtId="165" fontId="2" fillId="2" borderId="1" xfId="0" applyNumberFormat="1"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165" fontId="2" fillId="2" borderId="4" xfId="0" applyNumberFormat="1" applyFont="1" applyFill="1" applyBorder="1" applyAlignment="1">
      <alignment horizontal="left" vertical="top" wrapText="1"/>
    </xf>
    <xf numFmtId="169" fontId="1" fillId="2" borderId="1" xfId="1" applyNumberFormat="1" applyFont="1" applyFill="1" applyBorder="1" applyAlignment="1">
      <alignment horizontal="left" vertical="top" wrapText="1"/>
    </xf>
    <xf numFmtId="4" fontId="1" fillId="2" borderId="1" xfId="0" applyNumberFormat="1" applyFont="1" applyFill="1" applyBorder="1" applyAlignment="1">
      <alignment horizontal="left" vertical="top" wrapText="1"/>
    </xf>
    <xf numFmtId="165" fontId="2" fillId="2" borderId="5" xfId="0" applyNumberFormat="1" applyFont="1" applyFill="1" applyBorder="1" applyAlignment="1">
      <alignment horizontal="left" vertical="top" wrapText="1"/>
    </xf>
    <xf numFmtId="165" fontId="1" fillId="2" borderId="5" xfId="0" applyNumberFormat="1" applyFont="1" applyFill="1" applyBorder="1" applyAlignment="1">
      <alignment horizontal="left" vertical="top" wrapText="1"/>
    </xf>
    <xf numFmtId="3" fontId="1" fillId="2" borderId="5" xfId="0" applyNumberFormat="1" applyFont="1" applyFill="1" applyBorder="1" applyAlignment="1">
      <alignment horizontal="left" vertical="top" wrapText="1"/>
    </xf>
    <xf numFmtId="171" fontId="1" fillId="2" borderId="1" xfId="1" applyNumberFormat="1" applyFont="1" applyFill="1" applyBorder="1" applyAlignment="1">
      <alignment horizontal="left" vertical="top" wrapText="1"/>
    </xf>
    <xf numFmtId="2" fontId="1" fillId="2" borderId="1" xfId="1" applyNumberFormat="1" applyFont="1" applyFill="1" applyBorder="1" applyAlignment="1">
      <alignment horizontal="left" vertical="top" wrapText="1"/>
    </xf>
    <xf numFmtId="168" fontId="1" fillId="2" borderId="4" xfId="0" applyNumberFormat="1" applyFont="1" applyFill="1" applyBorder="1" applyAlignment="1">
      <alignment horizontal="left" vertical="top" wrapText="1"/>
    </xf>
    <xf numFmtId="164" fontId="1" fillId="2" borderId="4" xfId="1" applyFont="1" applyFill="1" applyBorder="1" applyAlignment="1">
      <alignment horizontal="left" vertical="top" wrapText="1"/>
    </xf>
    <xf numFmtId="168" fontId="1" fillId="2" borderId="5" xfId="0" applyNumberFormat="1" applyFont="1" applyFill="1" applyBorder="1" applyAlignment="1">
      <alignment horizontal="left" vertical="top" wrapText="1"/>
    </xf>
    <xf numFmtId="2" fontId="1" fillId="2" borderId="1" xfId="0" applyNumberFormat="1" applyFont="1" applyFill="1" applyBorder="1" applyAlignment="1">
      <alignment horizontal="left" vertical="top" wrapText="1"/>
    </xf>
    <xf numFmtId="165" fontId="1" fillId="2" borderId="6" xfId="0" applyNumberFormat="1" applyFont="1" applyFill="1" applyBorder="1" applyAlignment="1">
      <alignment horizontal="left" vertical="top" wrapText="1"/>
    </xf>
    <xf numFmtId="16" fontId="1" fillId="2" borderId="1" xfId="0" applyNumberFormat="1" applyFont="1" applyFill="1" applyBorder="1" applyAlignment="1">
      <alignment horizontal="left" vertical="top" wrapText="1"/>
    </xf>
    <xf numFmtId="0" fontId="1" fillId="2" borderId="0" xfId="0" applyNumberFormat="1" applyFont="1" applyFill="1" applyBorder="1" applyAlignment="1" applyProtection="1">
      <alignment horizontal="left" vertical="top" wrapText="1"/>
    </xf>
    <xf numFmtId="0" fontId="1" fillId="2" borderId="1" xfId="0" applyNumberFormat="1" applyFont="1" applyFill="1" applyBorder="1" applyAlignment="1">
      <alignment horizontal="left" vertical="top" wrapText="1"/>
    </xf>
    <xf numFmtId="9" fontId="1" fillId="2" borderId="1" xfId="0" applyNumberFormat="1" applyFont="1" applyFill="1" applyBorder="1" applyAlignment="1">
      <alignment horizontal="left" vertical="top" wrapText="1"/>
    </xf>
    <xf numFmtId="170" fontId="1" fillId="2" borderId="1" xfId="1" applyNumberFormat="1" applyFont="1" applyFill="1" applyBorder="1" applyAlignment="1">
      <alignment horizontal="left" vertical="top" wrapText="1"/>
    </xf>
    <xf numFmtId="0" fontId="1" fillId="2" borderId="0" xfId="0" applyNumberFormat="1" applyFont="1" applyFill="1" applyBorder="1" applyAlignment="1">
      <alignment horizontal="left" vertical="top" wrapText="1"/>
    </xf>
    <xf numFmtId="0" fontId="1" fillId="2" borderId="11" xfId="0" applyNumberFormat="1" applyFont="1" applyFill="1" applyBorder="1" applyAlignment="1">
      <alignment horizontal="left" vertical="top" wrapText="1"/>
    </xf>
    <xf numFmtId="165" fontId="2" fillId="2" borderId="0" xfId="0" applyNumberFormat="1" applyFont="1" applyFill="1" applyAlignment="1">
      <alignment horizontal="left" vertical="top" wrapText="1"/>
    </xf>
    <xf numFmtId="0" fontId="1" fillId="2" borderId="1" xfId="0" applyFont="1" applyFill="1" applyBorder="1" applyAlignment="1">
      <alignment horizontal="left" vertical="top"/>
    </xf>
    <xf numFmtId="0" fontId="1" fillId="2" borderId="5" xfId="0"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1" fillId="2" borderId="5"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4" xfId="0" applyFont="1" applyFill="1" applyBorder="1" applyAlignment="1">
      <alignment horizontal="left" vertical="top" wrapText="1"/>
    </xf>
    <xf numFmtId="14" fontId="1" fillId="2" borderId="5" xfId="0" applyNumberFormat="1" applyFont="1" applyFill="1" applyBorder="1" applyAlignment="1">
      <alignment horizontal="left" vertical="top" wrapText="1"/>
    </xf>
    <xf numFmtId="49" fontId="1" fillId="2" borderId="5" xfId="0" applyNumberFormat="1" applyFont="1" applyFill="1" applyBorder="1" applyAlignment="1">
      <alignment horizontal="left" vertical="top" wrapText="1"/>
    </xf>
    <xf numFmtId="49" fontId="1" fillId="2" borderId="4" xfId="0" applyNumberFormat="1" applyFont="1" applyFill="1" applyBorder="1" applyAlignment="1">
      <alignment horizontal="left" vertical="top" wrapText="1"/>
    </xf>
    <xf numFmtId="0" fontId="6" fillId="2" borderId="7"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5" xfId="0" applyNumberFormat="1" applyFont="1" applyFill="1" applyBorder="1" applyAlignment="1">
      <alignment horizontal="left" vertical="top" wrapText="1"/>
    </xf>
    <xf numFmtId="0" fontId="1" fillId="2" borderId="7" xfId="0" applyNumberFormat="1" applyFont="1" applyFill="1" applyBorder="1" applyAlignment="1">
      <alignment horizontal="left" vertical="top" wrapText="1"/>
    </xf>
    <xf numFmtId="0" fontId="1" fillId="2" borderId="4" xfId="0" applyNumberFormat="1" applyFont="1" applyFill="1" applyBorder="1" applyAlignment="1">
      <alignment horizontal="left" vertical="top" wrapText="1"/>
    </xf>
    <xf numFmtId="0" fontId="1" fillId="2" borderId="0" xfId="0" applyFont="1" applyFill="1" applyBorder="1" applyAlignment="1">
      <alignment horizontal="center" vertical="center" wrapText="1"/>
    </xf>
    <xf numFmtId="0" fontId="1" fillId="2" borderId="11"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8" xfId="0" applyFont="1" applyFill="1" applyBorder="1" applyAlignment="1">
      <alignment horizontal="left" vertical="top" wrapText="1"/>
    </xf>
    <xf numFmtId="14" fontId="1" fillId="2" borderId="7" xfId="0" applyNumberFormat="1" applyFont="1" applyFill="1" applyBorder="1" applyAlignment="1">
      <alignment horizontal="left" vertical="top" wrapText="1"/>
    </xf>
    <xf numFmtId="164" fontId="2" fillId="2" borderId="1" xfId="0" applyNumberFormat="1" applyFont="1" applyFill="1" applyBorder="1" applyAlignment="1">
      <alignment horizontal="left" vertical="top" wrapText="1"/>
    </xf>
    <xf numFmtId="171" fontId="2" fillId="2" borderId="1" xfId="0" applyNumberFormat="1" applyFont="1" applyFill="1" applyBorder="1" applyAlignment="1">
      <alignment horizontal="left" vertical="top" wrapText="1"/>
    </xf>
    <xf numFmtId="0" fontId="1" fillId="2" borderId="2"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1" xfId="0" applyFont="1" applyFill="1" applyBorder="1" applyAlignment="1">
      <alignment horizontal="center" vertical="top" wrapText="1"/>
    </xf>
    <xf numFmtId="0" fontId="10" fillId="2" borderId="1" xfId="0" applyFont="1" applyFill="1" applyBorder="1" applyAlignment="1">
      <alignment horizontal="left" vertical="top" wrapText="1" indent="1"/>
    </xf>
    <xf numFmtId="0" fontId="1" fillId="2" borderId="8" xfId="0" applyFont="1" applyFill="1" applyBorder="1" applyAlignment="1">
      <alignment horizontal="center" vertical="top" wrapText="1"/>
    </xf>
    <xf numFmtId="0" fontId="1" fillId="2" borderId="0" xfId="0" applyFont="1" applyFill="1" applyAlignment="1">
      <alignment horizontal="center" vertical="top"/>
    </xf>
    <xf numFmtId="0" fontId="1" fillId="2" borderId="1" xfId="0" applyFont="1" applyFill="1" applyBorder="1" applyAlignment="1">
      <alignment horizontal="left" vertical="top" wrapText="1"/>
    </xf>
    <xf numFmtId="170" fontId="2" fillId="2" borderId="1" xfId="0" applyNumberFormat="1" applyFont="1" applyFill="1" applyBorder="1" applyAlignment="1">
      <alignment horizontal="left" vertical="top" wrapText="1"/>
    </xf>
    <xf numFmtId="170" fontId="2" fillId="2" borderId="1" xfId="0" applyNumberFormat="1" applyFont="1" applyFill="1" applyBorder="1" applyAlignment="1">
      <alignment horizontal="right" vertical="top" wrapText="1"/>
    </xf>
    <xf numFmtId="168" fontId="1" fillId="2" borderId="1" xfId="1" applyNumberFormat="1" applyFont="1" applyFill="1" applyBorder="1" applyAlignment="1">
      <alignment horizontal="left" vertical="top" wrapText="1"/>
    </xf>
    <xf numFmtId="165" fontId="2" fillId="2" borderId="1" xfId="0" applyNumberFormat="1" applyFont="1" applyFill="1" applyBorder="1" applyAlignment="1">
      <alignment horizontal="right" vertical="top" wrapText="1"/>
    </xf>
    <xf numFmtId="0" fontId="1" fillId="2" borderId="4"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0" xfId="0" applyFont="1" applyFill="1" applyBorder="1" applyAlignment="1">
      <alignment horizontal="right" vertical="top" wrapText="1"/>
    </xf>
    <xf numFmtId="0" fontId="1" fillId="2" borderId="5" xfId="0" applyFont="1" applyFill="1" applyBorder="1" applyAlignment="1">
      <alignment horizontal="right" vertical="center" wrapText="1"/>
    </xf>
    <xf numFmtId="0" fontId="1" fillId="2" borderId="1" xfId="0" applyFont="1" applyFill="1" applyBorder="1" applyAlignment="1">
      <alignment horizontal="right" vertical="center" wrapText="1"/>
    </xf>
    <xf numFmtId="0" fontId="1" fillId="2" borderId="4" xfId="0" applyFont="1" applyFill="1" applyBorder="1" applyAlignment="1">
      <alignment horizontal="right" vertical="top" wrapText="1"/>
    </xf>
    <xf numFmtId="167" fontId="2" fillId="2" borderId="1" xfId="0" applyNumberFormat="1" applyFont="1" applyFill="1" applyBorder="1" applyAlignment="1">
      <alignment horizontal="right" vertical="top" wrapText="1"/>
    </xf>
    <xf numFmtId="0" fontId="1" fillId="2" borderId="1" xfId="0" applyFont="1" applyFill="1" applyBorder="1" applyAlignment="1">
      <alignment horizontal="right" vertical="top" wrapText="1"/>
    </xf>
    <xf numFmtId="169" fontId="2" fillId="2" borderId="1" xfId="0" applyNumberFormat="1" applyFont="1" applyFill="1" applyBorder="1" applyAlignment="1">
      <alignment horizontal="right" vertical="top" wrapText="1"/>
    </xf>
    <xf numFmtId="166" fontId="1" fillId="2" borderId="1" xfId="0" applyNumberFormat="1" applyFont="1" applyFill="1" applyBorder="1" applyAlignment="1">
      <alignment horizontal="right" vertical="top" wrapText="1"/>
    </xf>
    <xf numFmtId="0" fontId="2" fillId="2" borderId="1" xfId="0" applyFont="1" applyFill="1" applyBorder="1" applyAlignment="1">
      <alignment horizontal="right" vertical="top" wrapText="1"/>
    </xf>
    <xf numFmtId="4" fontId="1" fillId="2" borderId="1" xfId="0" applyNumberFormat="1" applyFont="1" applyFill="1" applyBorder="1" applyAlignment="1">
      <alignment horizontal="right" vertical="top" wrapText="1"/>
    </xf>
    <xf numFmtId="0" fontId="1" fillId="2" borderId="1" xfId="0" applyNumberFormat="1" applyFont="1" applyFill="1" applyBorder="1" applyAlignment="1">
      <alignment horizontal="right" vertical="top" wrapText="1"/>
    </xf>
    <xf numFmtId="168" fontId="2" fillId="2" borderId="1" xfId="0" applyNumberFormat="1" applyFont="1" applyFill="1" applyBorder="1" applyAlignment="1">
      <alignment horizontal="right" vertical="top" wrapText="1"/>
    </xf>
    <xf numFmtId="0" fontId="7" fillId="2" borderId="0" xfId="0" applyFont="1" applyFill="1" applyBorder="1" applyAlignment="1">
      <alignment horizontal="right" vertical="top" wrapText="1"/>
    </xf>
    <xf numFmtId="0" fontId="1" fillId="2" borderId="5"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1" xfId="0" applyFont="1" applyFill="1" applyBorder="1" applyAlignment="1">
      <alignment horizontal="left" vertical="top" wrapText="1"/>
    </xf>
    <xf numFmtId="173" fontId="1" fillId="2" borderId="1" xfId="0" applyNumberFormat="1" applyFont="1" applyFill="1" applyBorder="1" applyAlignment="1">
      <alignment horizontal="left" vertical="top" wrapText="1"/>
    </xf>
    <xf numFmtId="4" fontId="2" fillId="2" borderId="1" xfId="0" applyNumberFormat="1" applyFont="1" applyFill="1" applyBorder="1" applyAlignment="1">
      <alignment horizontal="right" vertical="top" wrapText="1"/>
    </xf>
    <xf numFmtId="0" fontId="2" fillId="2" borderId="1" xfId="0" applyNumberFormat="1" applyFont="1" applyFill="1" applyBorder="1" applyAlignment="1">
      <alignment horizontal="right" vertical="top" wrapText="1"/>
    </xf>
    <xf numFmtId="174" fontId="1" fillId="2" borderId="1" xfId="0" applyNumberFormat="1" applyFont="1" applyFill="1" applyBorder="1" applyAlignment="1">
      <alignment horizontal="left" vertical="top" wrapText="1"/>
    </xf>
    <xf numFmtId="4" fontId="2" fillId="2" borderId="1" xfId="0" applyNumberFormat="1"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4" xfId="0" applyFont="1" applyFill="1" applyBorder="1" applyAlignment="1">
      <alignment vertical="top" wrapText="1"/>
    </xf>
    <xf numFmtId="0" fontId="1" fillId="2" borderId="1" xfId="0" applyFont="1" applyFill="1" applyBorder="1" applyAlignment="1">
      <alignment horizontal="left" vertical="top" wrapText="1"/>
    </xf>
    <xf numFmtId="43" fontId="1" fillId="2" borderId="1" xfId="1" applyNumberFormat="1" applyFont="1" applyFill="1" applyBorder="1" applyAlignment="1">
      <alignment horizontal="left" vertical="top" wrapText="1"/>
    </xf>
    <xf numFmtId="167" fontId="1" fillId="2" borderId="1" xfId="1" applyNumberFormat="1" applyFont="1" applyFill="1" applyBorder="1" applyAlignment="1">
      <alignment vertical="top" wrapText="1"/>
    </xf>
    <xf numFmtId="0" fontId="1" fillId="0" borderId="1" xfId="0" applyFont="1" applyFill="1" applyBorder="1" applyAlignment="1">
      <alignment horizontal="left" vertical="top" wrapText="1"/>
    </xf>
    <xf numFmtId="0" fontId="2" fillId="2" borderId="0"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1" xfId="0" applyFont="1" applyFill="1" applyBorder="1" applyAlignment="1">
      <alignment horizontal="left" vertical="top" wrapText="1"/>
    </xf>
    <xf numFmtId="0" fontId="2" fillId="2" borderId="8" xfId="0" applyFont="1" applyFill="1" applyBorder="1" applyAlignment="1">
      <alignment horizontal="left" vertical="top" wrapText="1"/>
    </xf>
    <xf numFmtId="0" fontId="1" fillId="2" borderId="15" xfId="0" applyFont="1" applyFill="1" applyBorder="1" applyAlignment="1">
      <alignment horizontal="left" vertical="top" wrapText="1"/>
    </xf>
    <xf numFmtId="165" fontId="1" fillId="2" borderId="9" xfId="0" applyNumberFormat="1" applyFont="1" applyFill="1" applyBorder="1" applyAlignment="1">
      <alignment horizontal="left" vertical="top" wrapText="1"/>
    </xf>
    <xf numFmtId="172" fontId="1" fillId="2" borderId="9" xfId="0" applyNumberFormat="1" applyFont="1" applyFill="1" applyBorder="1" applyAlignment="1">
      <alignment horizontal="left" vertical="top" wrapText="1"/>
    </xf>
    <xf numFmtId="0" fontId="4" fillId="2" borderId="9" xfId="0" applyFont="1" applyFill="1" applyBorder="1" applyAlignment="1">
      <alignment horizontal="right" vertical="top" wrapText="1"/>
    </xf>
    <xf numFmtId="0" fontId="10" fillId="2" borderId="1" xfId="0" applyFont="1" applyFill="1" applyBorder="1" applyAlignment="1">
      <alignment horizontal="center" vertical="top" wrapText="1"/>
    </xf>
    <xf numFmtId="0" fontId="12" fillId="2" borderId="1" xfId="0" applyFont="1" applyFill="1" applyBorder="1" applyAlignment="1">
      <alignment horizontal="center" vertical="top" wrapText="1"/>
    </xf>
    <xf numFmtId="0" fontId="10"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1" fillId="2" borderId="6" xfId="0" applyFont="1" applyFill="1" applyBorder="1" applyAlignment="1">
      <alignment horizontal="center" vertical="center" wrapText="1"/>
    </xf>
    <xf numFmtId="0" fontId="1" fillId="2" borderId="6" xfId="0" applyNumberFormat="1" applyFont="1" applyFill="1" applyBorder="1" applyAlignment="1">
      <alignment horizontal="left" vertical="top" wrapText="1"/>
    </xf>
    <xf numFmtId="0" fontId="1" fillId="2" borderId="6" xfId="0" applyFont="1" applyFill="1" applyBorder="1" applyAlignment="1">
      <alignment horizontal="left" vertical="top"/>
    </xf>
    <xf numFmtId="0" fontId="1" fillId="2" borderId="8" xfId="0" applyFont="1" applyFill="1" applyBorder="1" applyAlignment="1">
      <alignment horizontal="center" vertical="center" wrapText="1"/>
    </xf>
    <xf numFmtId="0" fontId="1" fillId="2" borderId="8" xfId="0" applyFont="1" applyFill="1" applyBorder="1" applyAlignment="1">
      <alignment horizontal="justify" vertical="top" wrapText="1"/>
    </xf>
    <xf numFmtId="0" fontId="1" fillId="2" borderId="8" xfId="0" applyFont="1" applyFill="1" applyBorder="1" applyAlignment="1">
      <alignment vertical="top" wrapText="1"/>
    </xf>
    <xf numFmtId="0" fontId="2" fillId="2" borderId="1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8" xfId="0" applyNumberFormat="1" applyFont="1" applyFill="1" applyBorder="1" applyAlignment="1">
      <alignment horizontal="left" vertical="top" wrapText="1"/>
    </xf>
    <xf numFmtId="0" fontId="1" fillId="2" borderId="8" xfId="0" applyNumberFormat="1"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5" xfId="0" applyFont="1" applyFill="1" applyBorder="1" applyAlignment="1">
      <alignment horizontal="left" vertical="top"/>
    </xf>
    <xf numFmtId="0" fontId="1" fillId="2" borderId="4" xfId="0" applyFont="1" applyFill="1" applyBorder="1" applyAlignment="1">
      <alignment horizontal="left" vertical="top"/>
    </xf>
    <xf numFmtId="0" fontId="1" fillId="2" borderId="5" xfId="0" applyNumberFormat="1" applyFont="1" applyFill="1" applyBorder="1" applyAlignment="1">
      <alignment horizontal="left" vertical="top" wrapText="1"/>
    </xf>
    <xf numFmtId="0" fontId="1" fillId="2" borderId="4" xfId="0" applyNumberFormat="1"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14" xfId="0" applyFont="1" applyFill="1" applyBorder="1" applyAlignment="1">
      <alignment horizontal="center" vertical="top" wrapText="1"/>
    </xf>
    <xf numFmtId="0" fontId="1" fillId="2" borderId="15"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2" borderId="7" xfId="0" applyFont="1" applyFill="1" applyBorder="1" applyAlignment="1">
      <alignment horizontal="left" vertical="top" wrapText="1"/>
    </xf>
    <xf numFmtId="14" fontId="1" fillId="2" borderId="5" xfId="0" applyNumberFormat="1" applyFont="1" applyFill="1" applyBorder="1" applyAlignment="1">
      <alignment horizontal="left" vertical="top" wrapText="1"/>
    </xf>
    <xf numFmtId="49" fontId="1" fillId="2" borderId="5" xfId="0" applyNumberFormat="1" applyFont="1" applyFill="1" applyBorder="1" applyAlignment="1">
      <alignment horizontal="left" vertical="top" wrapText="1"/>
    </xf>
    <xf numFmtId="49" fontId="1" fillId="2" borderId="7" xfId="0" applyNumberFormat="1" applyFont="1" applyFill="1" applyBorder="1" applyAlignment="1">
      <alignment horizontal="left" vertical="top" wrapText="1"/>
    </xf>
    <xf numFmtId="49" fontId="1" fillId="2" borderId="4" xfId="0" applyNumberFormat="1"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3"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15"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4" xfId="0" applyFont="1" applyFill="1" applyBorder="1" applyAlignment="1">
      <alignment horizontal="left" vertical="top" wrapText="1"/>
    </xf>
    <xf numFmtId="0" fontId="1" fillId="2" borderId="7" xfId="0" applyNumberFormat="1"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15" xfId="0" applyFont="1" applyFill="1" applyBorder="1" applyAlignment="1">
      <alignment horizontal="left" vertical="top" wrapText="1"/>
    </xf>
    <xf numFmtId="0" fontId="6" fillId="2" borderId="10" xfId="0" applyFont="1" applyFill="1" applyBorder="1" applyAlignment="1">
      <alignment horizontal="left" vertical="top" wrapText="1"/>
    </xf>
    <xf numFmtId="0" fontId="1" fillId="2" borderId="0" xfId="0" applyFont="1" applyFill="1" applyBorder="1" applyAlignment="1">
      <alignment horizontal="center" vertical="center" wrapText="1"/>
    </xf>
    <xf numFmtId="0" fontId="2" fillId="2" borderId="0"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3"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8" xfId="0" applyFont="1" applyFill="1" applyBorder="1" applyAlignment="1">
      <alignment horizontal="left" vertical="top" wrapText="1"/>
    </xf>
    <xf numFmtId="0" fontId="1" fillId="2" borderId="1"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6"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6" xfId="0" applyFont="1" applyFill="1" applyBorder="1" applyAlignment="1">
      <alignment horizontal="left" vertical="top" wrapText="1"/>
    </xf>
    <xf numFmtId="49" fontId="1" fillId="2" borderId="8" xfId="0" applyNumberFormat="1" applyFont="1" applyFill="1" applyBorder="1" applyAlignment="1">
      <alignment horizontal="left" vertical="top" wrapText="1"/>
    </xf>
    <xf numFmtId="14" fontId="1" fillId="2" borderId="7" xfId="0" applyNumberFormat="1" applyFont="1" applyFill="1" applyBorder="1" applyAlignment="1">
      <alignment horizontal="left" vertical="top" wrapText="1"/>
    </xf>
    <xf numFmtId="14" fontId="1" fillId="2" borderId="4" xfId="0" applyNumberFormat="1" applyFont="1" applyFill="1" applyBorder="1" applyAlignment="1">
      <alignment horizontal="left" vertical="top" wrapText="1"/>
    </xf>
    <xf numFmtId="0" fontId="6" fillId="2" borderId="7" xfId="0" applyFont="1" applyFill="1" applyBorder="1" applyAlignment="1">
      <alignment horizontal="left" vertical="top"/>
    </xf>
    <xf numFmtId="0" fontId="6" fillId="2" borderId="4" xfId="0" applyFont="1" applyFill="1" applyBorder="1" applyAlignment="1">
      <alignment horizontal="left" vertical="top"/>
    </xf>
    <xf numFmtId="0" fontId="6" fillId="2" borderId="11" xfId="0" applyFont="1" applyFill="1" applyBorder="1" applyAlignment="1">
      <alignment horizontal="left" vertical="top"/>
    </xf>
    <xf numFmtId="0" fontId="6" fillId="2" borderId="6" xfId="0" applyFont="1" applyFill="1" applyBorder="1" applyAlignment="1">
      <alignment horizontal="left" vertical="top"/>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948"/>
  <sheetViews>
    <sheetView tabSelected="1" showRuler="0" showWhiteSpace="0" view="pageBreakPreview" zoomScale="75" zoomScaleNormal="70" zoomScaleSheetLayoutView="75" zoomScalePageLayoutView="50" workbookViewId="0">
      <pane xSplit="2" ySplit="11" topLeftCell="C1146" activePane="bottomRight" state="frozen"/>
      <selection pane="topRight" activeCell="C1" sqref="C1"/>
      <selection pane="bottomLeft" activeCell="A12" sqref="A12"/>
      <selection pane="bottomRight" activeCell="F1148" sqref="F1148"/>
    </sheetView>
  </sheetViews>
  <sheetFormatPr defaultColWidth="35" defaultRowHeight="15" customHeight="1" outlineLevelRow="1" x14ac:dyDescent="0.25"/>
  <cols>
    <col min="1" max="1" width="14" style="64" customWidth="1"/>
    <col min="2" max="2" width="64.85546875" style="118" customWidth="1"/>
    <col min="3" max="3" width="14.5703125" style="117" customWidth="1"/>
    <col min="4" max="4" width="14.5703125" style="64" customWidth="1"/>
    <col min="5" max="5" width="22.42578125" style="64" customWidth="1"/>
    <col min="6" max="6" width="12.5703125" style="64" customWidth="1"/>
    <col min="7" max="7" width="43.42578125" style="64" customWidth="1"/>
    <col min="8" max="8" width="13.140625" style="64" customWidth="1"/>
    <col min="9" max="9" width="17.28515625" style="64" customWidth="1"/>
    <col min="10" max="10" width="12.42578125" style="64" customWidth="1"/>
    <col min="11" max="11" width="16.5703125" style="64" customWidth="1"/>
    <col min="12" max="12" width="17.28515625" style="64" customWidth="1"/>
    <col min="13" max="13" width="16.5703125" style="12" customWidth="1"/>
    <col min="14" max="14" width="17.5703125" style="64" customWidth="1"/>
    <col min="15" max="15" width="17" style="64" customWidth="1"/>
    <col min="16" max="16" width="16.85546875" style="64" customWidth="1"/>
    <col min="17" max="17" width="16.7109375" style="64" customWidth="1"/>
    <col min="18" max="18" width="16.85546875" style="64" customWidth="1"/>
    <col min="19" max="19" width="21.5703125" style="64" customWidth="1"/>
    <col min="20" max="20" width="16.7109375" style="64" customWidth="1"/>
    <col min="21" max="21" width="17.140625" style="64" customWidth="1"/>
    <col min="22" max="22" width="19" style="64" customWidth="1"/>
    <col min="23" max="23" width="20.5703125" style="94" customWidth="1"/>
    <col min="24" max="16384" width="35" style="5"/>
  </cols>
  <sheetData>
    <row r="1" spans="1:24" ht="23.25" customHeight="1" x14ac:dyDescent="0.25">
      <c r="A1" s="3"/>
      <c r="B1" s="3"/>
      <c r="C1" s="3"/>
      <c r="D1" s="3"/>
      <c r="E1" s="3"/>
      <c r="F1" s="3"/>
      <c r="G1" s="3"/>
      <c r="H1" s="3"/>
      <c r="I1" s="3"/>
      <c r="J1" s="3"/>
      <c r="K1" s="3"/>
      <c r="L1" s="3"/>
      <c r="M1" s="4"/>
      <c r="N1" s="3"/>
      <c r="O1" s="3"/>
      <c r="P1" s="3"/>
      <c r="Q1" s="3"/>
      <c r="R1" s="3"/>
      <c r="S1" s="3"/>
      <c r="T1" s="3"/>
      <c r="U1" s="3"/>
      <c r="V1" s="3"/>
      <c r="W1" s="89"/>
    </row>
    <row r="2" spans="1:24" ht="32.25" customHeight="1" x14ac:dyDescent="0.25">
      <c r="A2" s="3"/>
      <c r="B2" s="3"/>
      <c r="C2" s="3"/>
      <c r="D2" s="3"/>
      <c r="E2" s="3"/>
      <c r="F2" s="3"/>
      <c r="G2" s="3"/>
      <c r="H2" s="3"/>
      <c r="I2" s="3"/>
      <c r="J2" s="3"/>
      <c r="K2" s="3"/>
      <c r="L2" s="3"/>
      <c r="M2" s="4"/>
      <c r="N2" s="3"/>
      <c r="O2" s="3"/>
      <c r="P2" s="176" t="s">
        <v>414</v>
      </c>
      <c r="Q2" s="176"/>
      <c r="R2" s="176"/>
      <c r="S2" s="176"/>
      <c r="T2" s="176"/>
      <c r="U2" s="176"/>
      <c r="V2" s="176"/>
      <c r="W2" s="176"/>
    </row>
    <row r="3" spans="1:24" ht="17.25" customHeight="1" x14ac:dyDescent="0.25">
      <c r="A3" s="3"/>
      <c r="B3" s="3"/>
      <c r="C3" s="3"/>
      <c r="D3" s="3"/>
      <c r="E3" s="3"/>
      <c r="F3" s="3"/>
      <c r="G3" s="3"/>
      <c r="H3" s="3"/>
      <c r="I3" s="3"/>
      <c r="J3" s="3"/>
      <c r="K3" s="3"/>
      <c r="L3" s="3"/>
      <c r="M3" s="4"/>
      <c r="N3" s="3"/>
      <c r="O3" s="3"/>
      <c r="P3" s="176" t="s">
        <v>415</v>
      </c>
      <c r="Q3" s="176"/>
      <c r="R3" s="176"/>
      <c r="S3" s="176"/>
      <c r="T3" s="176"/>
      <c r="U3" s="176"/>
      <c r="V3" s="176"/>
      <c r="W3" s="176"/>
    </row>
    <row r="4" spans="1:24" ht="15" customHeight="1" x14ac:dyDescent="0.25">
      <c r="A4" s="3"/>
      <c r="B4" s="3"/>
      <c r="C4" s="3"/>
      <c r="D4" s="3"/>
      <c r="E4" s="3"/>
      <c r="F4" s="3"/>
      <c r="G4" s="3"/>
      <c r="H4" s="3"/>
      <c r="I4" s="3"/>
      <c r="J4" s="3"/>
      <c r="K4" s="3"/>
      <c r="L4" s="3"/>
      <c r="M4" s="4"/>
      <c r="N4" s="3"/>
      <c r="O4" s="3"/>
      <c r="P4" s="176" t="s">
        <v>437</v>
      </c>
      <c r="Q4" s="176"/>
      <c r="R4" s="176"/>
      <c r="S4" s="176"/>
      <c r="T4" s="176"/>
      <c r="U4" s="176"/>
      <c r="V4" s="176"/>
      <c r="W4" s="176"/>
    </row>
    <row r="5" spans="1:24" ht="15" hidden="1" customHeight="1" x14ac:dyDescent="0.25">
      <c r="A5" s="3"/>
      <c r="B5" s="177" t="s">
        <v>449</v>
      </c>
      <c r="C5" s="177"/>
      <c r="D5" s="177"/>
      <c r="E5" s="177"/>
      <c r="F5" s="177"/>
      <c r="G5" s="177"/>
      <c r="H5" s="177"/>
      <c r="I5" s="177"/>
      <c r="J5" s="177"/>
      <c r="K5" s="177"/>
      <c r="L5" s="177"/>
      <c r="M5" s="177"/>
      <c r="N5" s="177"/>
      <c r="O5" s="177"/>
      <c r="P5" s="177"/>
      <c r="Q5" s="177"/>
      <c r="R5" s="116"/>
      <c r="S5" s="116"/>
      <c r="T5" s="116"/>
      <c r="U5" s="116"/>
      <c r="V5" s="116"/>
      <c r="W5" s="89"/>
    </row>
    <row r="6" spans="1:24" ht="15" customHeight="1" x14ac:dyDescent="0.25">
      <c r="A6" s="3"/>
      <c r="B6" s="116"/>
      <c r="C6" s="116"/>
      <c r="D6" s="116"/>
      <c r="E6" s="116"/>
      <c r="F6" s="116"/>
      <c r="G6" s="116"/>
      <c r="H6" s="116"/>
      <c r="I6" s="116"/>
      <c r="J6" s="116"/>
      <c r="K6" s="116"/>
      <c r="L6" s="116"/>
      <c r="M6" s="6"/>
      <c r="N6" s="116"/>
      <c r="O6" s="116"/>
      <c r="P6" s="116"/>
      <c r="Q6" s="116"/>
      <c r="R6" s="116"/>
      <c r="S6" s="116"/>
      <c r="T6" s="116"/>
      <c r="U6" s="116"/>
      <c r="V6" s="116"/>
      <c r="W6" s="89"/>
    </row>
    <row r="7" spans="1:24" ht="18.75" customHeight="1" x14ac:dyDescent="0.25">
      <c r="A7" s="3"/>
      <c r="B7" s="116"/>
      <c r="C7" s="177" t="s">
        <v>447</v>
      </c>
      <c r="D7" s="177"/>
      <c r="E7" s="177"/>
      <c r="F7" s="177"/>
      <c r="G7" s="177"/>
      <c r="H7" s="177"/>
      <c r="I7" s="177"/>
      <c r="J7" s="177"/>
      <c r="K7" s="177"/>
      <c r="L7" s="177"/>
      <c r="M7" s="177"/>
      <c r="N7" s="177"/>
      <c r="O7" s="177"/>
      <c r="P7" s="177"/>
      <c r="Q7" s="177"/>
      <c r="R7" s="177"/>
      <c r="S7" s="177"/>
      <c r="T7" s="177"/>
      <c r="U7" s="177"/>
      <c r="V7" s="177"/>
      <c r="W7" s="177"/>
    </row>
    <row r="8" spans="1:24" ht="15" customHeight="1" x14ac:dyDescent="0.25">
      <c r="A8" s="3"/>
      <c r="B8" s="29"/>
      <c r="C8" s="29"/>
      <c r="D8" s="29"/>
      <c r="E8" s="29"/>
      <c r="F8" s="29"/>
      <c r="G8" s="29"/>
      <c r="H8" s="29"/>
      <c r="I8" s="29"/>
      <c r="J8" s="29"/>
      <c r="K8" s="29"/>
      <c r="L8" s="29"/>
      <c r="M8" s="124"/>
      <c r="N8" s="29"/>
      <c r="O8" s="29"/>
      <c r="P8" s="29"/>
      <c r="Q8" s="29"/>
      <c r="R8" s="29"/>
      <c r="S8" s="125"/>
      <c r="T8" s="29"/>
      <c r="U8" s="29"/>
      <c r="V8" s="29"/>
      <c r="W8" s="126"/>
    </row>
    <row r="9" spans="1:24" ht="15" customHeight="1" x14ac:dyDescent="0.25">
      <c r="A9" s="147" t="s">
        <v>79</v>
      </c>
      <c r="B9" s="160" t="s">
        <v>80</v>
      </c>
      <c r="C9" s="141" t="s">
        <v>81</v>
      </c>
      <c r="D9" s="147" t="s">
        <v>276</v>
      </c>
      <c r="E9" s="147" t="s">
        <v>82</v>
      </c>
      <c r="F9" s="147" t="s">
        <v>83</v>
      </c>
      <c r="G9" s="147" t="s">
        <v>84</v>
      </c>
      <c r="H9" s="180" t="s">
        <v>85</v>
      </c>
      <c r="I9" s="178"/>
      <c r="J9" s="179"/>
      <c r="K9" s="178"/>
      <c r="L9" s="178"/>
      <c r="M9" s="178"/>
      <c r="N9" s="178"/>
      <c r="O9" s="178"/>
      <c r="P9" s="178"/>
      <c r="Q9" s="178"/>
      <c r="R9" s="178"/>
      <c r="S9" s="178"/>
      <c r="T9" s="178"/>
      <c r="U9" s="178"/>
      <c r="V9" s="178"/>
      <c r="W9" s="179"/>
    </row>
    <row r="10" spans="1:24" ht="102" customHeight="1" x14ac:dyDescent="0.25">
      <c r="A10" s="155"/>
      <c r="B10" s="161"/>
      <c r="C10" s="165"/>
      <c r="D10" s="155"/>
      <c r="E10" s="155"/>
      <c r="F10" s="155"/>
      <c r="G10" s="155"/>
      <c r="H10" s="53" t="s">
        <v>69</v>
      </c>
      <c r="I10" s="53" t="s">
        <v>86</v>
      </c>
      <c r="J10" s="53" t="s">
        <v>87</v>
      </c>
      <c r="K10" s="53">
        <v>2014</v>
      </c>
      <c r="L10" s="53">
        <v>2015</v>
      </c>
      <c r="M10" s="54">
        <v>2016</v>
      </c>
      <c r="N10" s="53">
        <v>2017</v>
      </c>
      <c r="O10" s="53">
        <v>2018</v>
      </c>
      <c r="P10" s="53">
        <v>2019</v>
      </c>
      <c r="Q10" s="53">
        <v>2020</v>
      </c>
      <c r="R10" s="53">
        <v>2021</v>
      </c>
      <c r="S10" s="53">
        <v>2022</v>
      </c>
      <c r="T10" s="53">
        <v>2023</v>
      </c>
      <c r="U10" s="53">
        <v>2024</v>
      </c>
      <c r="V10" s="53">
        <v>2025</v>
      </c>
      <c r="W10" s="90" t="s">
        <v>88</v>
      </c>
    </row>
    <row r="11" spans="1:24" s="68" customFormat="1" ht="15" customHeight="1" x14ac:dyDescent="0.25">
      <c r="A11" s="55">
        <v>1</v>
      </c>
      <c r="B11" s="134">
        <v>2</v>
      </c>
      <c r="C11" s="131">
        <v>3</v>
      </c>
      <c r="D11" s="55">
        <v>4</v>
      </c>
      <c r="E11" s="55">
        <v>5</v>
      </c>
      <c r="F11" s="55">
        <v>6</v>
      </c>
      <c r="G11" s="55">
        <v>7</v>
      </c>
      <c r="H11" s="55">
        <v>8</v>
      </c>
      <c r="I11" s="55">
        <v>9</v>
      </c>
      <c r="J11" s="55">
        <v>10</v>
      </c>
      <c r="K11" s="55">
        <v>12</v>
      </c>
      <c r="L11" s="55">
        <v>13</v>
      </c>
      <c r="M11" s="56">
        <v>14</v>
      </c>
      <c r="N11" s="55">
        <v>15</v>
      </c>
      <c r="O11" s="55">
        <v>16</v>
      </c>
      <c r="P11" s="55">
        <v>17</v>
      </c>
      <c r="Q11" s="55">
        <v>18</v>
      </c>
      <c r="R11" s="55">
        <v>19</v>
      </c>
      <c r="S11" s="55">
        <v>20</v>
      </c>
      <c r="T11" s="55">
        <v>21</v>
      </c>
      <c r="U11" s="55">
        <v>22</v>
      </c>
      <c r="V11" s="55">
        <v>22</v>
      </c>
      <c r="W11" s="91">
        <v>24</v>
      </c>
    </row>
    <row r="12" spans="1:24" ht="65.25" customHeight="1" x14ac:dyDescent="0.25">
      <c r="A12" s="155" t="s">
        <v>89</v>
      </c>
      <c r="B12" s="15" t="s">
        <v>595</v>
      </c>
      <c r="C12" s="30"/>
      <c r="D12" s="59" t="s">
        <v>90</v>
      </c>
      <c r="E12" s="59"/>
      <c r="F12" s="59"/>
      <c r="G12" s="59"/>
      <c r="H12" s="59"/>
      <c r="I12" s="59"/>
      <c r="J12" s="59"/>
      <c r="K12" s="8"/>
      <c r="L12" s="8"/>
      <c r="M12" s="8"/>
      <c r="N12" s="59"/>
      <c r="O12" s="59"/>
      <c r="P12" s="59"/>
      <c r="Q12" s="59"/>
      <c r="R12" s="9"/>
      <c r="S12" s="9"/>
      <c r="T12" s="9"/>
      <c r="U12" s="9"/>
      <c r="V12" s="9"/>
      <c r="W12" s="92"/>
    </row>
    <row r="13" spans="1:24" s="11" customFormat="1" ht="31.5" customHeight="1" x14ac:dyDescent="0.25">
      <c r="A13" s="155"/>
      <c r="B13" s="166" t="s">
        <v>91</v>
      </c>
      <c r="C13" s="141" t="s">
        <v>151</v>
      </c>
      <c r="D13" s="169" t="s">
        <v>90</v>
      </c>
      <c r="E13" s="169" t="s">
        <v>90</v>
      </c>
      <c r="F13" s="169" t="s">
        <v>90</v>
      </c>
      <c r="G13" s="2" t="s">
        <v>93</v>
      </c>
      <c r="H13" s="2" t="s">
        <v>90</v>
      </c>
      <c r="I13" s="2" t="s">
        <v>90</v>
      </c>
      <c r="J13" s="2" t="s">
        <v>90</v>
      </c>
      <c r="K13" s="10">
        <v>6105214.0999999996</v>
      </c>
      <c r="L13" s="10">
        <v>6587113.7000000002</v>
      </c>
      <c r="M13" s="10">
        <v>6313752.7000000002</v>
      </c>
      <c r="N13" s="10">
        <f t="shared" ref="N13:Q13" si="0">N14+N16+N17+N15</f>
        <v>8043623.8039999995</v>
      </c>
      <c r="O13" s="10">
        <v>7539944.5999999996</v>
      </c>
      <c r="P13" s="10">
        <f>P14+P16+P17+P15</f>
        <v>7869524.3999999994</v>
      </c>
      <c r="Q13" s="10">
        <f t="shared" si="0"/>
        <v>8296948.7410000013</v>
      </c>
      <c r="R13" s="10">
        <f>R14+R16+R17+R15</f>
        <v>8352973.6059999997</v>
      </c>
      <c r="S13" s="10">
        <f>S14+S16+S17+S15</f>
        <v>9221552.5020000003</v>
      </c>
      <c r="T13" s="10">
        <f>T14+T16+T17+T15</f>
        <v>9874143.2999999989</v>
      </c>
      <c r="U13" s="10">
        <f>U14+U16+U17+U15</f>
        <v>8158389.0100000007</v>
      </c>
      <c r="V13" s="10">
        <f>V14+V16+V17+V15</f>
        <v>10248355.200000001</v>
      </c>
      <c r="W13" s="93">
        <f>SUM(K13:S13)+T13+U13+V13</f>
        <v>96611535.663000003</v>
      </c>
    </row>
    <row r="14" spans="1:24" s="11" customFormat="1" ht="35.25" customHeight="1" x14ac:dyDescent="0.25">
      <c r="A14" s="155"/>
      <c r="B14" s="167"/>
      <c r="C14" s="165"/>
      <c r="D14" s="170"/>
      <c r="E14" s="170"/>
      <c r="F14" s="170"/>
      <c r="G14" s="64" t="s">
        <v>236</v>
      </c>
      <c r="H14" s="64" t="s">
        <v>90</v>
      </c>
      <c r="I14" s="64" t="s">
        <v>90</v>
      </c>
      <c r="J14" s="64" t="s">
        <v>90</v>
      </c>
      <c r="K14" s="12">
        <v>5771309.5999999996</v>
      </c>
      <c r="L14" s="12">
        <v>6478485.5</v>
      </c>
      <c r="M14" s="12">
        <v>6239793.7000000002</v>
      </c>
      <c r="N14" s="12">
        <f>N31+N201+N323+N874-0.5-N15-N16-N17-0.01</f>
        <v>7949026.1040000003</v>
      </c>
      <c r="O14" s="12">
        <v>7502171.4000000004</v>
      </c>
      <c r="P14" s="12">
        <f>P31+P201+P323+P874-P15-P16-P17</f>
        <v>7810684.4999999991</v>
      </c>
      <c r="Q14" s="12">
        <f>Q31+Q201+Q323+Q874-Q15-Q16-Q17</f>
        <v>8261147.6410000017</v>
      </c>
      <c r="R14" s="12">
        <f>R31+R201+R323+R874+R1103-R15-R16-R17</f>
        <v>8172801.5059999991</v>
      </c>
      <c r="S14" s="33">
        <f>S31+S201+S323+S874+S1103-S15-S16-S17</f>
        <v>9113595.102</v>
      </c>
      <c r="T14" s="12">
        <f>T31+T201+T323+T874+T1103-T15-T16-T17</f>
        <v>9794444.9999999981</v>
      </c>
      <c r="U14" s="12">
        <f>U31+U201+U323+U874+U1103-U15-U16-U17</f>
        <v>8079112.6100000013</v>
      </c>
      <c r="V14" s="12">
        <f>V31+V201+V323+V874+V1103-V15-V16-V17</f>
        <v>10198741.9</v>
      </c>
      <c r="W14" s="93">
        <f t="shared" ref="W14:W22" si="1">SUM(K14:S14)+T14+U14+V14</f>
        <v>95371314.563000008</v>
      </c>
    </row>
    <row r="15" spans="1:24" s="11" customFormat="1" ht="35.25" customHeight="1" x14ac:dyDescent="0.25">
      <c r="A15" s="155"/>
      <c r="B15" s="167"/>
      <c r="C15" s="165"/>
      <c r="D15" s="170"/>
      <c r="E15" s="170"/>
      <c r="F15" s="170"/>
      <c r="G15" s="64" t="s">
        <v>416</v>
      </c>
      <c r="H15" s="64" t="s">
        <v>90</v>
      </c>
      <c r="I15" s="64" t="s">
        <v>90</v>
      </c>
      <c r="J15" s="64" t="s">
        <v>90</v>
      </c>
      <c r="K15" s="12">
        <f>K343</f>
        <v>1875.8</v>
      </c>
      <c r="L15" s="12">
        <f>L343</f>
        <v>0</v>
      </c>
      <c r="M15" s="12">
        <v>41511.9</v>
      </c>
      <c r="N15" s="12">
        <v>0</v>
      </c>
      <c r="O15" s="12">
        <v>0</v>
      </c>
      <c r="P15" s="12">
        <v>0</v>
      </c>
      <c r="Q15" s="12">
        <v>0</v>
      </c>
      <c r="R15" s="12">
        <v>0</v>
      </c>
      <c r="S15" s="12">
        <v>0</v>
      </c>
      <c r="T15" s="12">
        <v>0</v>
      </c>
      <c r="U15" s="12">
        <v>0</v>
      </c>
      <c r="V15" s="12">
        <v>0</v>
      </c>
      <c r="W15" s="93">
        <f t="shared" si="1"/>
        <v>43387.700000000004</v>
      </c>
    </row>
    <row r="16" spans="1:24" s="11" customFormat="1" ht="52.5" customHeight="1" x14ac:dyDescent="0.25">
      <c r="A16" s="155"/>
      <c r="B16" s="167"/>
      <c r="C16" s="165"/>
      <c r="D16" s="170"/>
      <c r="E16" s="170"/>
      <c r="F16" s="170"/>
      <c r="G16" s="64" t="s">
        <v>282</v>
      </c>
      <c r="H16" s="64" t="s">
        <v>90</v>
      </c>
      <c r="I16" s="64" t="s">
        <v>90</v>
      </c>
      <c r="J16" s="64" t="s">
        <v>90</v>
      </c>
      <c r="K16" s="12">
        <v>247225.5</v>
      </c>
      <c r="L16" s="12">
        <v>63102.9</v>
      </c>
      <c r="M16" s="12">
        <v>6410.8</v>
      </c>
      <c r="N16" s="12">
        <v>67571.100000000006</v>
      </c>
      <c r="O16" s="12">
        <f>15604.614+20568.276</f>
        <v>36172.89</v>
      </c>
      <c r="P16" s="12">
        <f>32626+6960</f>
        <v>39586</v>
      </c>
      <c r="Q16" s="12">
        <v>0</v>
      </c>
      <c r="R16" s="12">
        <f>R340+R317</f>
        <v>36053.9</v>
      </c>
      <c r="S16" s="12">
        <f>S340+S318</f>
        <v>57017.9</v>
      </c>
      <c r="T16" s="12">
        <f>T340+T317+T339</f>
        <v>50548.3</v>
      </c>
      <c r="U16" s="12">
        <f>U340+U318+U339</f>
        <v>50131.100000000006</v>
      </c>
      <c r="V16" s="12">
        <f>V340+V318</f>
        <v>49613.3</v>
      </c>
      <c r="W16" s="93">
        <f t="shared" si="1"/>
        <v>703433.69000000018</v>
      </c>
      <c r="X16" s="51"/>
    </row>
    <row r="17" spans="1:23" s="11" customFormat="1" ht="54" customHeight="1" x14ac:dyDescent="0.25">
      <c r="A17" s="155"/>
      <c r="B17" s="168"/>
      <c r="C17" s="142"/>
      <c r="D17" s="171"/>
      <c r="E17" s="171"/>
      <c r="F17" s="171"/>
      <c r="G17" s="64" t="s">
        <v>156</v>
      </c>
      <c r="H17" s="64" t="s">
        <v>90</v>
      </c>
      <c r="I17" s="64" t="s">
        <v>90</v>
      </c>
      <c r="J17" s="64" t="s">
        <v>90</v>
      </c>
      <c r="K17" s="12">
        <v>84803.199999999997</v>
      </c>
      <c r="L17" s="12">
        <v>45525.3</v>
      </c>
      <c r="M17" s="12">
        <v>26036.3</v>
      </c>
      <c r="N17" s="12">
        <f>5402.2+21624.4</f>
        <v>27026.600000000002</v>
      </c>
      <c r="O17" s="12">
        <v>1600.2850000000001</v>
      </c>
      <c r="P17" s="12">
        <f>12336.7+6917.2</f>
        <v>19253.900000000001</v>
      </c>
      <c r="Q17" s="12">
        <f>41577.3-5776.2</f>
        <v>35801.100000000006</v>
      </c>
      <c r="R17" s="12">
        <f>R339</f>
        <v>144118.20000000001</v>
      </c>
      <c r="S17" s="12">
        <f>S339+S502</f>
        <v>50939.5</v>
      </c>
      <c r="T17" s="12">
        <f>T502</f>
        <v>29150</v>
      </c>
      <c r="U17" s="12">
        <f>U502</f>
        <v>29145.3</v>
      </c>
      <c r="V17" s="12">
        <f>V339+V502</f>
        <v>0</v>
      </c>
      <c r="W17" s="93">
        <f t="shared" si="1"/>
        <v>493399.685</v>
      </c>
    </row>
    <row r="18" spans="1:23" ht="21" customHeight="1" x14ac:dyDescent="0.25">
      <c r="A18" s="155"/>
      <c r="B18" s="118" t="s">
        <v>94</v>
      </c>
      <c r="C18" s="117" t="s">
        <v>90</v>
      </c>
      <c r="D18" s="104" t="s">
        <v>90</v>
      </c>
      <c r="E18" s="104" t="s">
        <v>90</v>
      </c>
      <c r="F18" s="104" t="s">
        <v>90</v>
      </c>
      <c r="G18" s="104" t="s">
        <v>90</v>
      </c>
      <c r="H18" s="104" t="s">
        <v>90</v>
      </c>
      <c r="I18" s="104" t="s">
        <v>90</v>
      </c>
      <c r="J18" s="104" t="s">
        <v>90</v>
      </c>
      <c r="K18" s="12">
        <v>0</v>
      </c>
      <c r="L18" s="12">
        <v>0</v>
      </c>
      <c r="M18" s="12">
        <v>0</v>
      </c>
      <c r="N18" s="12">
        <v>0</v>
      </c>
      <c r="O18" s="12">
        <v>0</v>
      </c>
      <c r="P18" s="12">
        <v>0</v>
      </c>
      <c r="Q18" s="12">
        <v>0</v>
      </c>
      <c r="R18" s="12">
        <v>0</v>
      </c>
      <c r="S18" s="12">
        <v>0</v>
      </c>
      <c r="T18" s="12">
        <v>0</v>
      </c>
      <c r="U18" s="12">
        <v>0</v>
      </c>
      <c r="V18" s="12">
        <v>0</v>
      </c>
      <c r="W18" s="83">
        <f t="shared" si="1"/>
        <v>0</v>
      </c>
    </row>
    <row r="19" spans="1:23" ht="20.25" customHeight="1" x14ac:dyDescent="0.25">
      <c r="A19" s="155"/>
      <c r="B19" s="160" t="s">
        <v>95</v>
      </c>
      <c r="C19" s="141" t="s">
        <v>151</v>
      </c>
      <c r="D19" s="147" t="s">
        <v>90</v>
      </c>
      <c r="E19" s="147" t="s">
        <v>90</v>
      </c>
      <c r="F19" s="147" t="s">
        <v>90</v>
      </c>
      <c r="G19" s="64" t="s">
        <v>93</v>
      </c>
      <c r="H19" s="64" t="s">
        <v>90</v>
      </c>
      <c r="I19" s="64" t="s">
        <v>90</v>
      </c>
      <c r="J19" s="64" t="s">
        <v>90</v>
      </c>
      <c r="K19" s="12">
        <f t="shared" ref="K19:P19" si="2">SUM(K20:K23)</f>
        <v>1963654</v>
      </c>
      <c r="L19" s="12">
        <f t="shared" si="2"/>
        <v>1880423.5999999999</v>
      </c>
      <c r="M19" s="12">
        <f t="shared" si="2"/>
        <v>2053106.0031200002</v>
      </c>
      <c r="N19" s="12">
        <f t="shared" si="2"/>
        <v>2043202.6000000003</v>
      </c>
      <c r="O19" s="12">
        <f t="shared" si="2"/>
        <v>1955895.6990000005</v>
      </c>
      <c r="P19" s="12">
        <f t="shared" si="2"/>
        <v>2897999.9999999995</v>
      </c>
      <c r="Q19" s="12">
        <v>8407711.3000000007</v>
      </c>
      <c r="R19" s="12">
        <f>SUM(R20:R23)</f>
        <v>11732059.100000001</v>
      </c>
      <c r="S19" s="12">
        <f>SUM(S20:S22)</f>
        <v>12988375.999</v>
      </c>
      <c r="T19" s="12">
        <f>SUM(T20:T23)</f>
        <v>9427473</v>
      </c>
      <c r="U19" s="12">
        <f>SUM(U20:U23)</f>
        <v>7246180.1999999993</v>
      </c>
      <c r="V19" s="12">
        <f>SUM(V20:V23)</f>
        <v>6214070.5999999996</v>
      </c>
      <c r="W19" s="93">
        <f t="shared" si="1"/>
        <v>68810152.101119995</v>
      </c>
    </row>
    <row r="20" spans="1:23" ht="47.25" customHeight="1" x14ac:dyDescent="0.25">
      <c r="A20" s="155"/>
      <c r="B20" s="161"/>
      <c r="C20" s="165"/>
      <c r="D20" s="155"/>
      <c r="E20" s="155"/>
      <c r="F20" s="155"/>
      <c r="G20" s="64" t="s">
        <v>236</v>
      </c>
      <c r="H20" s="64" t="s">
        <v>90</v>
      </c>
      <c r="I20" s="64" t="s">
        <v>90</v>
      </c>
      <c r="J20" s="64" t="s">
        <v>90</v>
      </c>
      <c r="K20" s="12">
        <f>K38+K325-K23-K22-K21</f>
        <v>1772846.3</v>
      </c>
      <c r="L20" s="12">
        <f>L38+L325-L23-L22-L21</f>
        <v>1646499.4999999998</v>
      </c>
      <c r="M20" s="12">
        <f>M38+M325-M23-M22-M21</f>
        <v>1770561.2031200002</v>
      </c>
      <c r="N20" s="12">
        <f>N38+N325-N23-N22-N21+0.6</f>
        <v>1577903.8000000003</v>
      </c>
      <c r="O20" s="12">
        <f>O38+O325-O23-O22-O21</f>
        <v>1686351.9000000006</v>
      </c>
      <c r="P20" s="12">
        <f>P38+P325-P23-P22-P21+P199</f>
        <v>2595686.6999999997</v>
      </c>
      <c r="Q20" s="12">
        <v>8099972.2999999998</v>
      </c>
      <c r="R20" s="12">
        <f>R38+R325-R23-R22-R21+R199</f>
        <v>11051979.800000001</v>
      </c>
      <c r="S20" s="12">
        <f>S38+S325-S23-S22-S21+S199</f>
        <v>12291752.299000001</v>
      </c>
      <c r="T20" s="12">
        <f>T38+T325-T23-T22-T21+T199</f>
        <v>9018039.5999999996</v>
      </c>
      <c r="U20" s="12">
        <f>U38+U325-U23-U22-U21+U199</f>
        <v>6364499.5999999996</v>
      </c>
      <c r="V20" s="12">
        <f>V38+V325-V23-V22-V21+V199</f>
        <v>5812654.0999999996</v>
      </c>
      <c r="W20" s="93">
        <f t="shared" si="1"/>
        <v>63688747.102120005</v>
      </c>
    </row>
    <row r="21" spans="1:23" ht="57.75" customHeight="1" x14ac:dyDescent="0.25">
      <c r="A21" s="155"/>
      <c r="B21" s="161"/>
      <c r="C21" s="165"/>
      <c r="D21" s="155"/>
      <c r="E21" s="155"/>
      <c r="F21" s="155"/>
      <c r="G21" s="64" t="s">
        <v>282</v>
      </c>
      <c r="H21" s="64" t="s">
        <v>90</v>
      </c>
      <c r="I21" s="64" t="s">
        <v>90</v>
      </c>
      <c r="J21" s="64" t="s">
        <v>90</v>
      </c>
      <c r="K21" s="12">
        <v>107317.5</v>
      </c>
      <c r="L21" s="12">
        <v>95700</v>
      </c>
      <c r="M21" s="12">
        <v>280854.3</v>
      </c>
      <c r="N21" s="12">
        <v>333113.09999999998</v>
      </c>
      <c r="O21" s="12">
        <v>244471.9</v>
      </c>
      <c r="P21" s="12">
        <v>109039.3</v>
      </c>
      <c r="Q21" s="12"/>
      <c r="R21" s="12">
        <f>R336</f>
        <v>172650.3</v>
      </c>
      <c r="S21" s="12">
        <f>S336</f>
        <v>436610</v>
      </c>
      <c r="T21" s="12">
        <f>T336+T319+T335</f>
        <v>409433.4</v>
      </c>
      <c r="U21" s="12">
        <f>U336+U319</f>
        <v>881680.60000000009</v>
      </c>
      <c r="V21" s="12">
        <f>V336+V319</f>
        <v>401416.5</v>
      </c>
      <c r="W21" s="93">
        <f t="shared" si="1"/>
        <v>3472286.9</v>
      </c>
    </row>
    <row r="22" spans="1:23" ht="50.25" customHeight="1" x14ac:dyDescent="0.25">
      <c r="A22" s="155"/>
      <c r="B22" s="161"/>
      <c r="C22" s="165"/>
      <c r="D22" s="155"/>
      <c r="E22" s="155"/>
      <c r="F22" s="155"/>
      <c r="G22" s="64" t="s">
        <v>156</v>
      </c>
      <c r="H22" s="64" t="s">
        <v>90</v>
      </c>
      <c r="I22" s="64" t="s">
        <v>90</v>
      </c>
      <c r="J22" s="64" t="s">
        <v>90</v>
      </c>
      <c r="K22" s="12">
        <v>83490.2</v>
      </c>
      <c r="L22" s="12">
        <v>138224.1</v>
      </c>
      <c r="M22" s="12">
        <v>1690.5</v>
      </c>
      <c r="N22" s="12">
        <v>132185.70000000001</v>
      </c>
      <c r="O22" s="12">
        <v>25071.899000000001</v>
      </c>
      <c r="P22" s="12">
        <v>193274</v>
      </c>
      <c r="Q22" s="12">
        <v>307739</v>
      </c>
      <c r="R22" s="12">
        <f>R335</f>
        <v>507429</v>
      </c>
      <c r="S22" s="12">
        <f>S335</f>
        <v>260013.7</v>
      </c>
      <c r="T22" s="12">
        <v>0</v>
      </c>
      <c r="U22" s="12">
        <f>U335</f>
        <v>0</v>
      </c>
      <c r="V22" s="12">
        <f>V335</f>
        <v>0</v>
      </c>
      <c r="W22" s="93">
        <f t="shared" si="1"/>
        <v>1649118.0989999999</v>
      </c>
    </row>
    <row r="23" spans="1:23" ht="41.25" customHeight="1" x14ac:dyDescent="0.25">
      <c r="A23" s="155"/>
      <c r="B23" s="164"/>
      <c r="C23" s="142"/>
      <c r="D23" s="148"/>
      <c r="E23" s="148"/>
      <c r="F23" s="148"/>
      <c r="G23" s="64" t="s">
        <v>416</v>
      </c>
      <c r="H23" s="64" t="s">
        <v>90</v>
      </c>
      <c r="I23" s="64" t="s">
        <v>90</v>
      </c>
      <c r="J23" s="64" t="s">
        <v>90</v>
      </c>
      <c r="K23" s="12">
        <v>0</v>
      </c>
      <c r="L23" s="12">
        <v>0</v>
      </c>
      <c r="M23" s="12">
        <v>0</v>
      </c>
      <c r="N23" s="12">
        <v>0</v>
      </c>
      <c r="O23" s="12">
        <v>0</v>
      </c>
      <c r="P23" s="12">
        <v>0</v>
      </c>
      <c r="Q23" s="12">
        <v>0</v>
      </c>
      <c r="R23" s="12">
        <v>0</v>
      </c>
      <c r="S23" s="12">
        <v>0</v>
      </c>
      <c r="T23" s="12">
        <v>0</v>
      </c>
      <c r="U23" s="12">
        <v>0</v>
      </c>
      <c r="V23" s="12">
        <v>0</v>
      </c>
      <c r="W23" s="83">
        <f t="shared" ref="W23:W25" si="3">SUM(K23:S23)+T23+U23</f>
        <v>0</v>
      </c>
    </row>
    <row r="24" spans="1:23" ht="45.75" customHeight="1" x14ac:dyDescent="0.25">
      <c r="A24" s="155"/>
      <c r="B24" s="118" t="s">
        <v>96</v>
      </c>
      <c r="C24" s="117" t="s">
        <v>151</v>
      </c>
      <c r="D24" s="64" t="s">
        <v>90</v>
      </c>
      <c r="E24" s="64" t="s">
        <v>90</v>
      </c>
      <c r="F24" s="64" t="s">
        <v>90</v>
      </c>
      <c r="G24" s="64" t="s">
        <v>236</v>
      </c>
      <c r="H24" s="64" t="s">
        <v>90</v>
      </c>
      <c r="I24" s="64" t="s">
        <v>90</v>
      </c>
      <c r="J24" s="64" t="s">
        <v>90</v>
      </c>
      <c r="K24" s="12">
        <v>0</v>
      </c>
      <c r="L24" s="12">
        <v>0</v>
      </c>
      <c r="M24" s="12">
        <v>0</v>
      </c>
      <c r="N24" s="12">
        <v>0</v>
      </c>
      <c r="O24" s="12">
        <v>0</v>
      </c>
      <c r="P24" s="12">
        <v>0</v>
      </c>
      <c r="Q24" s="12">
        <v>0</v>
      </c>
      <c r="R24" s="12">
        <v>0</v>
      </c>
      <c r="S24" s="12">
        <f>S202+S332</f>
        <v>8394</v>
      </c>
      <c r="T24" s="12">
        <f>T202+T332</f>
        <v>0</v>
      </c>
      <c r="U24" s="12">
        <f>U202+U332</f>
        <v>0</v>
      </c>
      <c r="V24" s="12">
        <f>V202+V332</f>
        <v>0</v>
      </c>
      <c r="W24" s="93">
        <f t="shared" si="3"/>
        <v>8394</v>
      </c>
    </row>
    <row r="25" spans="1:23" ht="41.25" customHeight="1" x14ac:dyDescent="0.25">
      <c r="A25" s="155"/>
      <c r="B25" s="118" t="s">
        <v>97</v>
      </c>
      <c r="C25" s="117" t="s">
        <v>151</v>
      </c>
      <c r="D25" s="104" t="s">
        <v>90</v>
      </c>
      <c r="E25" s="104" t="s">
        <v>90</v>
      </c>
      <c r="F25" s="104" t="s">
        <v>90</v>
      </c>
      <c r="G25" s="64" t="s">
        <v>236</v>
      </c>
      <c r="H25" s="64" t="s">
        <v>90</v>
      </c>
      <c r="I25" s="64" t="s">
        <v>90</v>
      </c>
      <c r="J25" s="64" t="s">
        <v>90</v>
      </c>
      <c r="K25" s="12">
        <v>0</v>
      </c>
      <c r="L25" s="12">
        <v>0</v>
      </c>
      <c r="M25" s="12">
        <v>0</v>
      </c>
      <c r="N25" s="12">
        <v>0</v>
      </c>
      <c r="O25" s="12">
        <v>0</v>
      </c>
      <c r="P25" s="12">
        <v>0</v>
      </c>
      <c r="Q25" s="12">
        <v>0</v>
      </c>
      <c r="R25" s="12">
        <v>0</v>
      </c>
      <c r="S25" s="12">
        <v>0</v>
      </c>
      <c r="T25" s="12">
        <v>0</v>
      </c>
      <c r="U25" s="12">
        <v>0</v>
      </c>
      <c r="V25" s="12">
        <v>0</v>
      </c>
      <c r="W25" s="83">
        <f t="shared" si="3"/>
        <v>0</v>
      </c>
    </row>
    <row r="26" spans="1:23" ht="38.25" customHeight="1" x14ac:dyDescent="0.25">
      <c r="A26" s="148"/>
      <c r="B26" s="118" t="s">
        <v>1067</v>
      </c>
      <c r="C26" s="117" t="s">
        <v>151</v>
      </c>
      <c r="D26" s="64" t="s">
        <v>90</v>
      </c>
      <c r="E26" s="64" t="s">
        <v>90</v>
      </c>
      <c r="F26" s="64" t="s">
        <v>90</v>
      </c>
      <c r="G26" s="64" t="s">
        <v>236</v>
      </c>
      <c r="H26" s="64" t="s">
        <v>90</v>
      </c>
      <c r="I26" s="64" t="s">
        <v>90</v>
      </c>
      <c r="J26" s="64" t="s">
        <v>90</v>
      </c>
      <c r="K26" s="12">
        <v>3343.6</v>
      </c>
      <c r="L26" s="12">
        <v>21925.7</v>
      </c>
      <c r="M26" s="12">
        <v>6618.5</v>
      </c>
      <c r="N26" s="12">
        <f>N200+N33</f>
        <v>2170.1</v>
      </c>
      <c r="O26" s="12">
        <f>O200+O33</f>
        <v>21783</v>
      </c>
      <c r="P26" s="12">
        <f>P200+P33</f>
        <v>0</v>
      </c>
      <c r="Q26" s="12">
        <f>Q200+Q33</f>
        <v>5783.6</v>
      </c>
      <c r="R26" s="12">
        <f>R200+R33</f>
        <v>0</v>
      </c>
      <c r="S26" s="12">
        <f>S200+S168</f>
        <v>81.7</v>
      </c>
      <c r="T26" s="12">
        <v>0</v>
      </c>
      <c r="U26" s="12">
        <v>0</v>
      </c>
      <c r="V26" s="12">
        <v>0</v>
      </c>
      <c r="W26" s="93">
        <f>SUM(K26:S26)+T26+U26+V26</f>
        <v>61706.2</v>
      </c>
    </row>
    <row r="27" spans="1:23" ht="51" customHeight="1" x14ac:dyDescent="0.25">
      <c r="A27" s="64" t="s">
        <v>98</v>
      </c>
      <c r="B27" s="118" t="s">
        <v>402</v>
      </c>
      <c r="C27" s="117" t="s">
        <v>99</v>
      </c>
      <c r="D27" s="64" t="s">
        <v>90</v>
      </c>
      <c r="E27" s="64" t="s">
        <v>417</v>
      </c>
      <c r="F27" s="64" t="s">
        <v>90</v>
      </c>
      <c r="G27" s="64" t="s">
        <v>236</v>
      </c>
      <c r="H27" s="64" t="s">
        <v>90</v>
      </c>
      <c r="I27" s="64" t="s">
        <v>90</v>
      </c>
      <c r="J27" s="64" t="s">
        <v>90</v>
      </c>
      <c r="K27" s="64" t="s">
        <v>211</v>
      </c>
      <c r="L27" s="64" t="s">
        <v>100</v>
      </c>
      <c r="M27" s="12" t="s">
        <v>101</v>
      </c>
      <c r="N27" s="64" t="s">
        <v>102</v>
      </c>
      <c r="O27" s="64" t="s">
        <v>103</v>
      </c>
      <c r="P27" s="64" t="s">
        <v>103</v>
      </c>
      <c r="Q27" s="64" t="s">
        <v>103</v>
      </c>
      <c r="R27" s="64" t="s">
        <v>103</v>
      </c>
      <c r="S27" s="64" t="s">
        <v>1010</v>
      </c>
      <c r="T27" s="64" t="s">
        <v>1009</v>
      </c>
      <c r="U27" s="64" t="s">
        <v>1008</v>
      </c>
      <c r="V27" s="64" t="s">
        <v>1007</v>
      </c>
      <c r="W27" s="94" t="s">
        <v>90</v>
      </c>
    </row>
    <row r="28" spans="1:23" ht="243.75" customHeight="1" x14ac:dyDescent="0.25">
      <c r="A28" s="64" t="s">
        <v>1005</v>
      </c>
      <c r="B28" s="118" t="s">
        <v>1006</v>
      </c>
      <c r="C28" s="117" t="s">
        <v>99</v>
      </c>
      <c r="D28" s="64" t="s">
        <v>90</v>
      </c>
      <c r="E28" s="64" t="s">
        <v>1016</v>
      </c>
      <c r="F28" s="64" t="s">
        <v>90</v>
      </c>
      <c r="G28" s="64" t="s">
        <v>236</v>
      </c>
      <c r="H28" s="64" t="s">
        <v>90</v>
      </c>
      <c r="I28" s="64" t="s">
        <v>90</v>
      </c>
      <c r="J28" s="64" t="s">
        <v>90</v>
      </c>
      <c r="K28" s="64" t="s">
        <v>90</v>
      </c>
      <c r="L28" s="64" t="s">
        <v>90</v>
      </c>
      <c r="M28" s="12" t="s">
        <v>90</v>
      </c>
      <c r="N28" s="64" t="s">
        <v>90</v>
      </c>
      <c r="O28" s="64" t="s">
        <v>90</v>
      </c>
      <c r="P28" s="64" t="s">
        <v>90</v>
      </c>
      <c r="Q28" s="64" t="s">
        <v>90</v>
      </c>
      <c r="R28" s="64" t="s">
        <v>90</v>
      </c>
      <c r="S28" s="64">
        <v>94</v>
      </c>
      <c r="T28" s="64">
        <v>95</v>
      </c>
      <c r="U28" s="64">
        <v>96</v>
      </c>
      <c r="V28" s="64">
        <v>98</v>
      </c>
      <c r="W28" s="94" t="s">
        <v>90</v>
      </c>
    </row>
    <row r="29" spans="1:23" ht="36.75" customHeight="1" x14ac:dyDescent="0.25">
      <c r="B29" s="122" t="s">
        <v>600</v>
      </c>
      <c r="C29" s="117" t="s">
        <v>90</v>
      </c>
      <c r="D29" s="104" t="s">
        <v>90</v>
      </c>
      <c r="E29" s="64" t="s">
        <v>90</v>
      </c>
      <c r="F29" s="64" t="s">
        <v>90</v>
      </c>
      <c r="G29" s="13" t="s">
        <v>90</v>
      </c>
      <c r="H29" s="64" t="s">
        <v>90</v>
      </c>
      <c r="I29" s="64" t="s">
        <v>90</v>
      </c>
      <c r="J29" s="64" t="s">
        <v>90</v>
      </c>
      <c r="K29" s="64" t="s">
        <v>90</v>
      </c>
      <c r="L29" s="64" t="s">
        <v>90</v>
      </c>
      <c r="M29" s="12" t="s">
        <v>90</v>
      </c>
      <c r="N29" s="64" t="s">
        <v>90</v>
      </c>
      <c r="O29" s="64" t="s">
        <v>90</v>
      </c>
      <c r="P29" s="64" t="s">
        <v>90</v>
      </c>
      <c r="Q29" s="64" t="s">
        <v>90</v>
      </c>
      <c r="R29" s="64" t="s">
        <v>90</v>
      </c>
      <c r="S29" s="64" t="s">
        <v>90</v>
      </c>
      <c r="T29" s="64" t="s">
        <v>90</v>
      </c>
      <c r="U29" s="64" t="s">
        <v>90</v>
      </c>
      <c r="V29" s="64" t="s">
        <v>90</v>
      </c>
      <c r="W29" s="94" t="s">
        <v>90</v>
      </c>
    </row>
    <row r="30" spans="1:23" ht="53.25" customHeight="1" x14ac:dyDescent="0.25">
      <c r="A30" s="147" t="s">
        <v>104</v>
      </c>
      <c r="B30" s="122" t="s">
        <v>401</v>
      </c>
      <c r="C30" s="117" t="s">
        <v>90</v>
      </c>
      <c r="D30" s="64">
        <v>1</v>
      </c>
      <c r="E30" s="64" t="s">
        <v>90</v>
      </c>
      <c r="F30" s="64" t="s">
        <v>612</v>
      </c>
      <c r="G30" s="64" t="s">
        <v>236</v>
      </c>
      <c r="H30" s="64" t="s">
        <v>90</v>
      </c>
      <c r="I30" s="64" t="s">
        <v>90</v>
      </c>
      <c r="J30" s="64" t="s">
        <v>90</v>
      </c>
      <c r="K30" s="64" t="s">
        <v>90</v>
      </c>
      <c r="L30" s="64" t="s">
        <v>90</v>
      </c>
      <c r="M30" s="12" t="s">
        <v>90</v>
      </c>
      <c r="N30" s="64" t="s">
        <v>90</v>
      </c>
      <c r="O30" s="64" t="s">
        <v>90</v>
      </c>
      <c r="P30" s="64" t="s">
        <v>90</v>
      </c>
      <c r="Q30" s="64" t="s">
        <v>90</v>
      </c>
      <c r="R30" s="64" t="s">
        <v>90</v>
      </c>
      <c r="S30" s="64" t="s">
        <v>90</v>
      </c>
      <c r="T30" s="64" t="s">
        <v>90</v>
      </c>
      <c r="U30" s="64" t="s">
        <v>90</v>
      </c>
      <c r="V30" s="64" t="s">
        <v>90</v>
      </c>
      <c r="W30" s="94" t="s">
        <v>90</v>
      </c>
    </row>
    <row r="31" spans="1:23" ht="25.5" customHeight="1" x14ac:dyDescent="0.25">
      <c r="A31" s="155"/>
      <c r="B31" s="118" t="s">
        <v>91</v>
      </c>
      <c r="C31" s="117" t="s">
        <v>151</v>
      </c>
      <c r="D31" s="64" t="s">
        <v>90</v>
      </c>
      <c r="E31" s="64" t="s">
        <v>90</v>
      </c>
      <c r="F31" s="64" t="s">
        <v>90</v>
      </c>
      <c r="G31" s="64" t="s">
        <v>90</v>
      </c>
      <c r="H31" s="64" t="s">
        <v>90</v>
      </c>
      <c r="I31" s="64" t="s">
        <v>90</v>
      </c>
      <c r="J31" s="64" t="s">
        <v>90</v>
      </c>
      <c r="K31" s="12">
        <f>K36+K159</f>
        <v>2702374.0999999996</v>
      </c>
      <c r="L31" s="12">
        <f>L36+L159</f>
        <v>2455419.7999999998</v>
      </c>
      <c r="M31" s="12">
        <f>M36+M175-0.022</f>
        <v>2345116.3998600002</v>
      </c>
      <c r="N31" s="12">
        <f>N36+N159</f>
        <v>3214283.8999999994</v>
      </c>
      <c r="O31" s="12">
        <f>O36+O159-0.033</f>
        <v>2626795.9999999995</v>
      </c>
      <c r="P31" s="12">
        <f>P36+P159</f>
        <v>2722768.5</v>
      </c>
      <c r="Q31" s="12">
        <f>Q36+Q159</f>
        <v>2845271.3900000006</v>
      </c>
      <c r="R31" s="12">
        <f>R36+R159</f>
        <v>2710035.7</v>
      </c>
      <c r="S31" s="12">
        <f t="shared" ref="S31:V31" si="4">S36+S159+S181</f>
        <v>2884297.0999999996</v>
      </c>
      <c r="T31" s="12">
        <f t="shared" si="4"/>
        <v>3107306.4999999995</v>
      </c>
      <c r="U31" s="12">
        <f t="shared" si="4"/>
        <v>2483698.7000000007</v>
      </c>
      <c r="V31" s="12">
        <f t="shared" si="4"/>
        <v>3219173.0000000009</v>
      </c>
      <c r="W31" s="93">
        <f t="shared" ref="W31:W33" si="5">SUM(K31:S31)+T31+U31+V31</f>
        <v>33316541.089859996</v>
      </c>
    </row>
    <row r="32" spans="1:23" ht="23.25" customHeight="1" x14ac:dyDescent="0.25">
      <c r="A32" s="155"/>
      <c r="B32" s="118" t="s">
        <v>239</v>
      </c>
      <c r="C32" s="117" t="s">
        <v>151</v>
      </c>
      <c r="D32" s="64" t="s">
        <v>90</v>
      </c>
      <c r="E32" s="64" t="s">
        <v>90</v>
      </c>
      <c r="F32" s="64" t="s">
        <v>90</v>
      </c>
      <c r="G32" s="64" t="s">
        <v>90</v>
      </c>
      <c r="H32" s="64" t="s">
        <v>90</v>
      </c>
      <c r="I32" s="64" t="s">
        <v>90</v>
      </c>
      <c r="J32" s="64" t="s">
        <v>90</v>
      </c>
      <c r="K32" s="12">
        <f t="shared" ref="K32:U32" si="6">K38</f>
        <v>796310.29999999993</v>
      </c>
      <c r="L32" s="12">
        <f t="shared" si="6"/>
        <v>702368.89999999991</v>
      </c>
      <c r="M32" s="12">
        <f t="shared" si="6"/>
        <v>704768.70311999996</v>
      </c>
      <c r="N32" s="12">
        <f t="shared" si="6"/>
        <v>667993.08000000019</v>
      </c>
      <c r="O32" s="12">
        <f t="shared" si="6"/>
        <v>592053.80000000016</v>
      </c>
      <c r="P32" s="12">
        <f t="shared" si="6"/>
        <v>654912.29999999981</v>
      </c>
      <c r="Q32" s="12">
        <f t="shared" si="6"/>
        <v>1961023.659</v>
      </c>
      <c r="R32" s="12">
        <f t="shared" si="6"/>
        <v>2545688.0999999996</v>
      </c>
      <c r="S32" s="12">
        <f>S38</f>
        <v>3690549.4000000004</v>
      </c>
      <c r="T32" s="12">
        <f t="shared" si="6"/>
        <v>4276819.5</v>
      </c>
      <c r="U32" s="12">
        <f t="shared" si="6"/>
        <v>4546645.2</v>
      </c>
      <c r="V32" s="12">
        <f t="shared" ref="V32" si="7">V38</f>
        <v>4637282</v>
      </c>
      <c r="W32" s="93">
        <f t="shared" si="5"/>
        <v>25776414.942120001</v>
      </c>
    </row>
    <row r="33" spans="1:23" ht="33" customHeight="1" x14ac:dyDescent="0.25">
      <c r="A33" s="148"/>
      <c r="B33" s="118" t="s">
        <v>1068</v>
      </c>
      <c r="C33" s="117" t="s">
        <v>151</v>
      </c>
      <c r="D33" s="64" t="s">
        <v>90</v>
      </c>
      <c r="E33" s="64" t="s">
        <v>90</v>
      </c>
      <c r="F33" s="64" t="s">
        <v>90</v>
      </c>
      <c r="G33" s="64" t="s">
        <v>90</v>
      </c>
      <c r="H33" s="64" t="s">
        <v>90</v>
      </c>
      <c r="I33" s="64" t="s">
        <v>90</v>
      </c>
      <c r="J33" s="64" t="s">
        <v>90</v>
      </c>
      <c r="K33" s="12">
        <v>0</v>
      </c>
      <c r="L33" s="12">
        <v>0</v>
      </c>
      <c r="M33" s="12">
        <f t="shared" ref="M33:R33" si="8">M167</f>
        <v>95.6</v>
      </c>
      <c r="N33" s="12">
        <f t="shared" si="8"/>
        <v>198.5</v>
      </c>
      <c r="O33" s="12">
        <f>O167+O171</f>
        <v>19852.8</v>
      </c>
      <c r="P33" s="12">
        <f t="shared" si="8"/>
        <v>0</v>
      </c>
      <c r="Q33" s="12">
        <f t="shared" si="8"/>
        <v>5783.6</v>
      </c>
      <c r="R33" s="12">
        <f t="shared" si="8"/>
        <v>0</v>
      </c>
      <c r="S33" s="12">
        <f>S37</f>
        <v>81.7</v>
      </c>
      <c r="T33" s="12">
        <v>0</v>
      </c>
      <c r="U33" s="12">
        <v>0</v>
      </c>
      <c r="V33" s="12">
        <v>0</v>
      </c>
      <c r="W33" s="93">
        <f t="shared" si="5"/>
        <v>26012.2</v>
      </c>
    </row>
    <row r="34" spans="1:23" ht="51.75" customHeight="1" x14ac:dyDescent="0.25">
      <c r="A34" s="64" t="s">
        <v>105</v>
      </c>
      <c r="B34" s="118" t="s">
        <v>400</v>
      </c>
      <c r="C34" s="117" t="s">
        <v>99</v>
      </c>
      <c r="D34" s="64">
        <v>1</v>
      </c>
      <c r="E34" s="64" t="s">
        <v>418</v>
      </c>
      <c r="F34" s="64" t="s">
        <v>90</v>
      </c>
      <c r="G34" s="64" t="s">
        <v>90</v>
      </c>
      <c r="H34" s="64" t="s">
        <v>90</v>
      </c>
      <c r="I34" s="64" t="s">
        <v>90</v>
      </c>
      <c r="J34" s="64" t="s">
        <v>90</v>
      </c>
      <c r="K34" s="64">
        <v>28.1</v>
      </c>
      <c r="L34" s="64">
        <v>28.3</v>
      </c>
      <c r="M34" s="12">
        <v>28.5</v>
      </c>
      <c r="N34" s="64">
        <v>28.5</v>
      </c>
      <c r="O34" s="64">
        <v>28.5</v>
      </c>
      <c r="P34" s="64">
        <v>28.5</v>
      </c>
      <c r="Q34" s="64">
        <v>34.700000000000003</v>
      </c>
      <c r="R34" s="64">
        <v>35.4</v>
      </c>
      <c r="S34" s="64">
        <v>34.9</v>
      </c>
      <c r="T34" s="64">
        <v>34.4</v>
      </c>
      <c r="U34" s="64">
        <v>34.299999999999997</v>
      </c>
      <c r="V34" s="64">
        <v>34.200000000000003</v>
      </c>
      <c r="W34" s="94" t="s">
        <v>90</v>
      </c>
    </row>
    <row r="35" spans="1:23" ht="51" customHeight="1" x14ac:dyDescent="0.25">
      <c r="A35" s="147" t="s">
        <v>106</v>
      </c>
      <c r="B35" s="122" t="s">
        <v>438</v>
      </c>
      <c r="C35" s="117" t="s">
        <v>90</v>
      </c>
      <c r="D35" s="64">
        <v>1</v>
      </c>
      <c r="E35" s="64" t="s">
        <v>90</v>
      </c>
      <c r="F35" s="64" t="s">
        <v>612</v>
      </c>
      <c r="G35" s="64" t="s">
        <v>236</v>
      </c>
      <c r="H35" s="64" t="s">
        <v>90</v>
      </c>
      <c r="I35" s="64" t="s">
        <v>90</v>
      </c>
      <c r="J35" s="64" t="s">
        <v>90</v>
      </c>
      <c r="K35" s="64" t="s">
        <v>90</v>
      </c>
      <c r="L35" s="64" t="s">
        <v>90</v>
      </c>
      <c r="M35" s="12" t="s">
        <v>90</v>
      </c>
      <c r="N35" s="64" t="s">
        <v>90</v>
      </c>
      <c r="O35" s="64" t="s">
        <v>90</v>
      </c>
      <c r="P35" s="64" t="s">
        <v>90</v>
      </c>
      <c r="Q35" s="64" t="s">
        <v>90</v>
      </c>
      <c r="R35" s="64" t="s">
        <v>90</v>
      </c>
      <c r="S35" s="64" t="s">
        <v>90</v>
      </c>
      <c r="T35" s="64" t="s">
        <v>90</v>
      </c>
      <c r="U35" s="64" t="s">
        <v>90</v>
      </c>
      <c r="V35" s="64" t="s">
        <v>90</v>
      </c>
      <c r="W35" s="94" t="s">
        <v>90</v>
      </c>
    </row>
    <row r="36" spans="1:23" ht="35.25" customHeight="1" x14ac:dyDescent="0.25">
      <c r="A36" s="155"/>
      <c r="B36" s="118" t="s">
        <v>91</v>
      </c>
      <c r="C36" s="117" t="s">
        <v>92</v>
      </c>
      <c r="D36" s="64" t="s">
        <v>90</v>
      </c>
      <c r="E36" s="64" t="s">
        <v>90</v>
      </c>
      <c r="F36" s="64" t="s">
        <v>90</v>
      </c>
      <c r="G36" s="64" t="s">
        <v>90</v>
      </c>
      <c r="H36" s="64" t="s">
        <v>90</v>
      </c>
      <c r="I36" s="64" t="s">
        <v>90</v>
      </c>
      <c r="J36" s="64" t="s">
        <v>90</v>
      </c>
      <c r="K36" s="12">
        <f>K41+K56+K70+K74+K78+K87+K98+K101+K103+K107+K114+K118+K122+K126+K130+K99+K110</f>
        <v>2702374.0999999996</v>
      </c>
      <c r="L36" s="12">
        <f>L41+L56+L70+L74+L78+L87+L98+L101+L103+L107+L114+L118+L122+L126+L130+L99+L110</f>
        <v>2455419.7999999998</v>
      </c>
      <c r="M36" s="12">
        <f>M41+M56+M70+M74+M78+M87+M98+M101+M103+M107+M114+M118+M122+M126+M130+M99+M110+M161-M166</f>
        <v>2345116.4218600001</v>
      </c>
      <c r="N36" s="12">
        <f>N41+N56+N70+N74+N78+N87+N98+N101+N103+N107+N114+N118+N122+N126+N130+N99+N110+N161-N166+N100</f>
        <v>3214283.8999999994</v>
      </c>
      <c r="O36" s="12">
        <f>O41+O56+O70+O74+O78+O87+O98+O101+O103+O107+O114+O118+O122+O126+O130+O99+O110+O161-O166+O100+O172+O173</f>
        <v>2626796.0329999994</v>
      </c>
      <c r="P36" s="12">
        <f>P41+P56+P70+P74+P78+P87+P98+P101+P103+P107+P114+P118+P122+P126+P130+P99+P110+P161-P166+P100+P172+P173</f>
        <v>2722768.5</v>
      </c>
      <c r="Q36" s="12">
        <f>Q41+Q56+Q70+Q74+Q78+Q87+Q98+Q101+Q103+Q107+Q114+Q118+Q122+Q126+Q130+Q99+Q110+Q161-Q166+Q100+Q172+Q173+Q92</f>
        <v>2845271.3900000006</v>
      </c>
      <c r="R36" s="12">
        <f>R41+R56+R70+R74+R78+R87+R98+R101+R103+R107+R114+R118+R122+R126+R130+R99+R110+R161-R166+R100+R172+R173+R92+R91+R90</f>
        <v>2710035.7</v>
      </c>
      <c r="S36" s="12">
        <f>S41+S56+S70+S74+S78+S87+S98+S101+S103+S107+S114+S118+S122+S126+S130+S99+S110+S161-S166+S100+S172+S173+S92+S91+S90</f>
        <v>2884297.0999999996</v>
      </c>
      <c r="T36" s="12">
        <f t="shared" ref="T36:V36" si="9">T41+T56+T70+T74+T78+T87+T98+T101+T103+T107+T114+T118+T122+T126+T130+T99+T110+T161-T166+T100+T172+T173+T92+T91+T90</f>
        <v>3107306.4999999995</v>
      </c>
      <c r="U36" s="12">
        <f t="shared" si="9"/>
        <v>2483698.7000000007</v>
      </c>
      <c r="V36" s="12">
        <f t="shared" si="9"/>
        <v>3219173.0000000009</v>
      </c>
      <c r="W36" s="93">
        <f t="shared" ref="W36:W38" si="10">SUM(K36:S36)+T36+U36+V36</f>
        <v>33316541.144859996</v>
      </c>
    </row>
    <row r="37" spans="1:23" ht="24.75" customHeight="1" x14ac:dyDescent="0.25">
      <c r="A37" s="155"/>
      <c r="B37" s="118" t="s">
        <v>94</v>
      </c>
      <c r="C37" s="117" t="s">
        <v>92</v>
      </c>
      <c r="D37" s="104" t="s">
        <v>90</v>
      </c>
      <c r="E37" s="104" t="s">
        <v>90</v>
      </c>
      <c r="F37" s="104" t="s">
        <v>90</v>
      </c>
      <c r="G37" s="104" t="s">
        <v>90</v>
      </c>
      <c r="H37" s="64" t="s">
        <v>90</v>
      </c>
      <c r="I37" s="64" t="s">
        <v>90</v>
      </c>
      <c r="J37" s="104" t="s">
        <v>90</v>
      </c>
      <c r="K37" s="20">
        <v>0</v>
      </c>
      <c r="L37" s="20">
        <v>0</v>
      </c>
      <c r="M37" s="12">
        <v>0</v>
      </c>
      <c r="N37" s="20">
        <v>0</v>
      </c>
      <c r="O37" s="20">
        <v>0</v>
      </c>
      <c r="P37" s="20">
        <v>0</v>
      </c>
      <c r="Q37" s="20">
        <v>0</v>
      </c>
      <c r="R37" s="20">
        <v>0</v>
      </c>
      <c r="S37" s="12">
        <f>S168</f>
        <v>81.7</v>
      </c>
      <c r="T37" s="20">
        <v>0</v>
      </c>
      <c r="U37" s="20">
        <v>0</v>
      </c>
      <c r="V37" s="20">
        <v>0</v>
      </c>
      <c r="W37" s="93">
        <f t="shared" si="10"/>
        <v>81.7</v>
      </c>
    </row>
    <row r="38" spans="1:23" ht="24.75" customHeight="1" x14ac:dyDescent="0.25">
      <c r="A38" s="148"/>
      <c r="B38" s="118" t="s">
        <v>95</v>
      </c>
      <c r="C38" s="117" t="s">
        <v>151</v>
      </c>
      <c r="D38" s="64" t="s">
        <v>90</v>
      </c>
      <c r="E38" s="64" t="s">
        <v>90</v>
      </c>
      <c r="F38" s="64" t="s">
        <v>90</v>
      </c>
      <c r="G38" s="64" t="s">
        <v>90</v>
      </c>
      <c r="H38" s="64" t="s">
        <v>90</v>
      </c>
      <c r="I38" s="64" t="s">
        <v>90</v>
      </c>
      <c r="J38" s="64" t="s">
        <v>90</v>
      </c>
      <c r="K38" s="12">
        <f>K132+K139+K141+K146+K149+K160</f>
        <v>796310.29999999993</v>
      </c>
      <c r="L38" s="12">
        <f>L132+L139+L141+L146+L150+L152+L155+L160</f>
        <v>702368.89999999991</v>
      </c>
      <c r="M38" s="12">
        <f>M132+M139+M141+M146+M150+M152+M155+M160+M166</f>
        <v>704768.70311999996</v>
      </c>
      <c r="N38" s="12">
        <f>N132+N139+N141+N146+N150+N152+N155+N160+N166+N153</f>
        <v>667993.08000000019</v>
      </c>
      <c r="O38" s="12">
        <f>O132+O139+O141+O146+O150+O152+O155+O160+O166+O153</f>
        <v>592053.80000000016</v>
      </c>
      <c r="P38" s="12">
        <f>P132+P139+P141+P146+P150+P152+P155+P160+P166+P153</f>
        <v>654912.29999999981</v>
      </c>
      <c r="Q38" s="12">
        <f>Q132+Q139+Q141+Q146+Q150+Q152+Q155+Q160+Q166+Q153+Q85+Q151+Q95</f>
        <v>1961023.659</v>
      </c>
      <c r="R38" s="12">
        <f>R132+R139+R141+R146+R150+R152+R155+R160+R166+R153+R85+R151+R95+R94+R93+R154</f>
        <v>2545688.0999999996</v>
      </c>
      <c r="S38" s="12">
        <f>S132+S139+S141+S146+S150+S152+S155+S160+S166+S153+S85+S151+S95+S94+S93+S84</f>
        <v>3690549.4000000004</v>
      </c>
      <c r="T38" s="12">
        <f>T132+T139+T141+T146+T150+T152+T155+T160+T166+T153+T85+T151+T95+T94+T93+T84+T138</f>
        <v>4276819.5</v>
      </c>
      <c r="U38" s="12">
        <f t="shared" ref="U38:V38" si="11">U132+U139+U141+U146+U150+U152+U155+U160+U166+U153+U85+U151+U95+U94+U93+U84+U138</f>
        <v>4546645.2</v>
      </c>
      <c r="V38" s="12">
        <f t="shared" si="11"/>
        <v>4637282</v>
      </c>
      <c r="W38" s="93">
        <f t="shared" si="10"/>
        <v>25776414.942120001</v>
      </c>
    </row>
    <row r="39" spans="1:23" ht="37.5" customHeight="1" x14ac:dyDescent="0.25">
      <c r="A39" s="64" t="s">
        <v>107</v>
      </c>
      <c r="B39" s="118" t="s">
        <v>398</v>
      </c>
      <c r="C39" s="117" t="s">
        <v>99</v>
      </c>
      <c r="D39" s="64">
        <v>1</v>
      </c>
      <c r="E39" s="64" t="s">
        <v>420</v>
      </c>
      <c r="F39" s="64" t="s">
        <v>90</v>
      </c>
      <c r="G39" s="64" t="s">
        <v>236</v>
      </c>
      <c r="H39" s="64" t="s">
        <v>90</v>
      </c>
      <c r="I39" s="64" t="s">
        <v>90</v>
      </c>
      <c r="J39" s="64" t="s">
        <v>90</v>
      </c>
      <c r="K39" s="64">
        <v>100</v>
      </c>
      <c r="L39" s="64">
        <v>100</v>
      </c>
      <c r="M39" s="12">
        <v>100</v>
      </c>
      <c r="N39" s="64">
        <v>100</v>
      </c>
      <c r="O39" s="64">
        <v>100</v>
      </c>
      <c r="P39" s="64">
        <v>100</v>
      </c>
      <c r="Q39" s="64">
        <v>100</v>
      </c>
      <c r="R39" s="64">
        <v>100</v>
      </c>
      <c r="S39" s="64">
        <v>100</v>
      </c>
      <c r="T39" s="64">
        <v>100</v>
      </c>
      <c r="U39" s="64">
        <v>100</v>
      </c>
      <c r="V39" s="64">
        <v>100</v>
      </c>
      <c r="W39" s="94" t="s">
        <v>90</v>
      </c>
    </row>
    <row r="40" spans="1:23" ht="45" customHeight="1" x14ac:dyDescent="0.25">
      <c r="A40" s="147" t="s">
        <v>108</v>
      </c>
      <c r="B40" s="118" t="s">
        <v>399</v>
      </c>
      <c r="C40" s="117" t="s">
        <v>90</v>
      </c>
      <c r="D40" s="64">
        <v>1</v>
      </c>
      <c r="E40" s="64" t="s">
        <v>90</v>
      </c>
      <c r="F40" s="64" t="s">
        <v>612</v>
      </c>
      <c r="G40" s="64" t="s">
        <v>90</v>
      </c>
      <c r="H40" s="64" t="s">
        <v>90</v>
      </c>
      <c r="I40" s="64" t="s">
        <v>90</v>
      </c>
      <c r="J40" s="64" t="s">
        <v>90</v>
      </c>
      <c r="K40" s="64" t="s">
        <v>90</v>
      </c>
      <c r="L40" s="64" t="s">
        <v>90</v>
      </c>
      <c r="M40" s="12" t="s">
        <v>90</v>
      </c>
      <c r="N40" s="64" t="s">
        <v>90</v>
      </c>
      <c r="O40" s="64" t="s">
        <v>90</v>
      </c>
      <c r="P40" s="64" t="s">
        <v>90</v>
      </c>
      <c r="Q40" s="64" t="s">
        <v>90</v>
      </c>
      <c r="R40" s="64" t="s">
        <v>90</v>
      </c>
      <c r="S40" s="64" t="s">
        <v>90</v>
      </c>
      <c r="T40" s="64" t="s">
        <v>90</v>
      </c>
      <c r="U40" s="64" t="s">
        <v>90</v>
      </c>
      <c r="V40" s="64" t="s">
        <v>90</v>
      </c>
      <c r="W40" s="94" t="s">
        <v>90</v>
      </c>
    </row>
    <row r="41" spans="1:23" ht="26.25" customHeight="1" x14ac:dyDescent="0.25">
      <c r="A41" s="148"/>
      <c r="B41" s="118" t="s">
        <v>91</v>
      </c>
      <c r="C41" s="117" t="s">
        <v>151</v>
      </c>
      <c r="D41" s="64" t="s">
        <v>90</v>
      </c>
      <c r="E41" s="64" t="s">
        <v>90</v>
      </c>
      <c r="F41" s="64" t="s">
        <v>90</v>
      </c>
      <c r="G41" s="64" t="s">
        <v>90</v>
      </c>
      <c r="H41" s="64">
        <v>1003</v>
      </c>
      <c r="I41" s="64" t="s">
        <v>90</v>
      </c>
      <c r="J41" s="64" t="s">
        <v>90</v>
      </c>
      <c r="K41" s="12">
        <f t="shared" ref="K41:P41" si="12">K42+K45+K49+K52</f>
        <v>734492.5</v>
      </c>
      <c r="L41" s="12">
        <f t="shared" si="12"/>
        <v>636941.30000000005</v>
      </c>
      <c r="M41" s="12">
        <f t="shared" si="12"/>
        <v>698220.43</v>
      </c>
      <c r="N41" s="12">
        <f t="shared" si="12"/>
        <v>882933.9</v>
      </c>
      <c r="O41" s="12">
        <f t="shared" si="12"/>
        <v>740923.5469999999</v>
      </c>
      <c r="P41" s="12">
        <f t="shared" si="12"/>
        <v>804866.39999999991</v>
      </c>
      <c r="Q41" s="12">
        <f t="shared" ref="Q41:V41" si="13">Q42+Q45+Q49+Q52</f>
        <v>757116.7790000001</v>
      </c>
      <c r="R41" s="12">
        <f t="shared" si="13"/>
        <v>736183.5</v>
      </c>
      <c r="S41" s="12">
        <f t="shared" si="13"/>
        <v>748497.8</v>
      </c>
      <c r="T41" s="12">
        <f t="shared" si="13"/>
        <v>787969.09999999986</v>
      </c>
      <c r="U41" s="12">
        <f t="shared" si="13"/>
        <v>604091.9</v>
      </c>
      <c r="V41" s="12">
        <f t="shared" si="13"/>
        <v>791786.90000000014</v>
      </c>
      <c r="W41" s="93">
        <f t="shared" ref="W41:W105" si="14">SUM(K41:S41)+T41+U41+V41</f>
        <v>8924024.0559999999</v>
      </c>
    </row>
    <row r="42" spans="1:23" ht="41.25" customHeight="1" x14ac:dyDescent="0.25">
      <c r="A42" s="147" t="s">
        <v>109</v>
      </c>
      <c r="B42" s="118" t="s">
        <v>217</v>
      </c>
      <c r="C42" s="117" t="s">
        <v>151</v>
      </c>
      <c r="D42" s="64" t="s">
        <v>90</v>
      </c>
      <c r="E42" s="64" t="s">
        <v>90</v>
      </c>
      <c r="F42" s="64" t="s">
        <v>90</v>
      </c>
      <c r="G42" s="64" t="s">
        <v>90</v>
      </c>
      <c r="H42" s="64">
        <v>1003</v>
      </c>
      <c r="I42" s="64" t="s">
        <v>161</v>
      </c>
      <c r="J42" s="64" t="s">
        <v>90</v>
      </c>
      <c r="K42" s="12">
        <f>K43+K44</f>
        <v>391810.2</v>
      </c>
      <c r="L42" s="12">
        <f t="shared" ref="L42:R42" si="15">L43+L44</f>
        <v>344408.10000000003</v>
      </c>
      <c r="M42" s="12">
        <f t="shared" si="15"/>
        <v>438546.13</v>
      </c>
      <c r="N42" s="12">
        <f t="shared" si="15"/>
        <v>516455.7</v>
      </c>
      <c r="O42" s="12">
        <f>O43+O44</f>
        <v>435623.66000000003</v>
      </c>
      <c r="P42" s="12">
        <f t="shared" si="15"/>
        <v>475815.8</v>
      </c>
      <c r="Q42" s="12">
        <f t="shared" si="15"/>
        <v>446291.8</v>
      </c>
      <c r="R42" s="12">
        <f t="shared" si="15"/>
        <v>432582.9</v>
      </c>
      <c r="S42" s="12">
        <f>S43+S44</f>
        <v>440679.60000000003</v>
      </c>
      <c r="T42" s="12">
        <f>T43+T44</f>
        <v>465050.1</v>
      </c>
      <c r="U42" s="12">
        <f>U43+U44</f>
        <v>356527.89999999997</v>
      </c>
      <c r="V42" s="12">
        <f>V43+V44</f>
        <v>467303.3</v>
      </c>
      <c r="W42" s="93">
        <f t="shared" si="14"/>
        <v>5211095.1899999995</v>
      </c>
    </row>
    <row r="43" spans="1:23" ht="39.75" customHeight="1" x14ac:dyDescent="0.25">
      <c r="A43" s="155"/>
      <c r="B43" s="118" t="s">
        <v>110</v>
      </c>
      <c r="C43" s="117" t="s">
        <v>151</v>
      </c>
      <c r="D43" s="64" t="s">
        <v>90</v>
      </c>
      <c r="E43" s="64" t="s">
        <v>90</v>
      </c>
      <c r="F43" s="64" t="s">
        <v>90</v>
      </c>
      <c r="G43" s="64" t="s">
        <v>90</v>
      </c>
      <c r="H43" s="64">
        <v>1003</v>
      </c>
      <c r="I43" s="64" t="s">
        <v>161</v>
      </c>
      <c r="J43" s="64">
        <v>313</v>
      </c>
      <c r="K43" s="12">
        <v>385719.5</v>
      </c>
      <c r="L43" s="12">
        <v>338671.2</v>
      </c>
      <c r="M43" s="12">
        <v>431746.07</v>
      </c>
      <c r="N43" s="12">
        <v>509201.2</v>
      </c>
      <c r="O43" s="12">
        <v>428851.7</v>
      </c>
      <c r="P43" s="12">
        <v>470175.8</v>
      </c>
      <c r="Q43" s="12">
        <v>441116.1</v>
      </c>
      <c r="R43" s="12">
        <v>427150.7</v>
      </c>
      <c r="S43" s="12">
        <v>435213.2</v>
      </c>
      <c r="T43" s="12">
        <v>458897.6</v>
      </c>
      <c r="U43" s="12">
        <v>351811.1</v>
      </c>
      <c r="V43" s="12">
        <v>461121</v>
      </c>
      <c r="W43" s="93">
        <f t="shared" si="14"/>
        <v>5139675.17</v>
      </c>
    </row>
    <row r="44" spans="1:23" ht="36.75" customHeight="1" x14ac:dyDescent="0.25">
      <c r="A44" s="148"/>
      <c r="B44" s="118" t="s">
        <v>111</v>
      </c>
      <c r="C44" s="117" t="s">
        <v>151</v>
      </c>
      <c r="D44" s="64" t="s">
        <v>90</v>
      </c>
      <c r="E44" s="64" t="s">
        <v>90</v>
      </c>
      <c r="F44" s="64" t="s">
        <v>90</v>
      </c>
      <c r="G44" s="64" t="s">
        <v>90</v>
      </c>
      <c r="H44" s="64">
        <v>1003</v>
      </c>
      <c r="I44" s="64" t="s">
        <v>161</v>
      </c>
      <c r="J44" s="64">
        <v>244</v>
      </c>
      <c r="K44" s="12">
        <v>6090.7</v>
      </c>
      <c r="L44" s="12">
        <v>5736.9</v>
      </c>
      <c r="M44" s="12">
        <v>6800.06</v>
      </c>
      <c r="N44" s="12">
        <v>7254.5</v>
      </c>
      <c r="O44" s="12">
        <v>6771.96</v>
      </c>
      <c r="P44" s="12">
        <v>5640</v>
      </c>
      <c r="Q44" s="12">
        <v>5175.7</v>
      </c>
      <c r="R44" s="12">
        <v>5432.2</v>
      </c>
      <c r="S44" s="12">
        <v>5466.4</v>
      </c>
      <c r="T44" s="12">
        <v>6152.5</v>
      </c>
      <c r="U44" s="12">
        <v>4716.8</v>
      </c>
      <c r="V44" s="12">
        <v>6182.3</v>
      </c>
      <c r="W44" s="93">
        <f t="shared" si="14"/>
        <v>71420.01999999999</v>
      </c>
    </row>
    <row r="45" spans="1:23" ht="39.75" customHeight="1" x14ac:dyDescent="0.25">
      <c r="A45" s="147" t="s">
        <v>112</v>
      </c>
      <c r="B45" s="118" t="s">
        <v>216</v>
      </c>
      <c r="C45" s="117" t="s">
        <v>151</v>
      </c>
      <c r="D45" s="64" t="s">
        <v>90</v>
      </c>
      <c r="E45" s="64" t="s">
        <v>90</v>
      </c>
      <c r="F45" s="64" t="s">
        <v>90</v>
      </c>
      <c r="G45" s="64" t="s">
        <v>90</v>
      </c>
      <c r="H45" s="64">
        <v>1003</v>
      </c>
      <c r="I45" s="64" t="s">
        <v>160</v>
      </c>
      <c r="J45" s="64" t="s">
        <v>90</v>
      </c>
      <c r="K45" s="12">
        <f t="shared" ref="K45:P45" si="16">K46+K47+K48</f>
        <v>306608.7</v>
      </c>
      <c r="L45" s="12">
        <f t="shared" si="16"/>
        <v>261311.1</v>
      </c>
      <c r="M45" s="12">
        <f t="shared" si="16"/>
        <v>237194.84</v>
      </c>
      <c r="N45" s="12">
        <f t="shared" si="16"/>
        <v>334133.2</v>
      </c>
      <c r="O45" s="12">
        <f>O46+O47+O48</f>
        <v>283581.28999999998</v>
      </c>
      <c r="P45" s="12">
        <f t="shared" si="16"/>
        <v>309792.40000000002</v>
      </c>
      <c r="Q45" s="12">
        <f t="shared" ref="Q45:V45" si="17">Q46+Q47+Q48</f>
        <v>293392.73000000004</v>
      </c>
      <c r="R45" s="12">
        <f t="shared" si="17"/>
        <v>289925.89999999997</v>
      </c>
      <c r="S45" s="12">
        <f t="shared" si="17"/>
        <v>296410</v>
      </c>
      <c r="T45" s="12">
        <f t="shared" si="17"/>
        <v>311382.10000000003</v>
      </c>
      <c r="U45" s="12">
        <f t="shared" si="17"/>
        <v>238719.19999999998</v>
      </c>
      <c r="V45" s="12">
        <f t="shared" si="17"/>
        <v>312890.80000000005</v>
      </c>
      <c r="W45" s="93">
        <f t="shared" si="14"/>
        <v>3475342.2600000007</v>
      </c>
    </row>
    <row r="46" spans="1:23" ht="42" customHeight="1" x14ac:dyDescent="0.25">
      <c r="A46" s="155"/>
      <c r="B46" s="118" t="s">
        <v>110</v>
      </c>
      <c r="C46" s="117" t="s">
        <v>151</v>
      </c>
      <c r="D46" s="64" t="s">
        <v>90</v>
      </c>
      <c r="E46" s="64" t="s">
        <v>90</v>
      </c>
      <c r="F46" s="64" t="s">
        <v>90</v>
      </c>
      <c r="G46" s="64" t="s">
        <v>90</v>
      </c>
      <c r="H46" s="64">
        <v>1003</v>
      </c>
      <c r="I46" s="64" t="s">
        <v>160</v>
      </c>
      <c r="J46" s="64">
        <v>313</v>
      </c>
      <c r="K46" s="12">
        <v>301930.7</v>
      </c>
      <c r="L46" s="12">
        <v>257227.9</v>
      </c>
      <c r="M46" s="12">
        <v>233504.96</v>
      </c>
      <c r="N46" s="12">
        <v>329386.3</v>
      </c>
      <c r="O46" s="12">
        <v>279134.3</v>
      </c>
      <c r="P46" s="12">
        <v>306044.40000000002</v>
      </c>
      <c r="Q46" s="12">
        <v>289938.14</v>
      </c>
      <c r="R46" s="12">
        <v>286281.8</v>
      </c>
      <c r="S46" s="12">
        <v>292583</v>
      </c>
      <c r="T46" s="12">
        <v>306656.7</v>
      </c>
      <c r="U46" s="12">
        <v>235096.5</v>
      </c>
      <c r="V46" s="12">
        <v>308142.5</v>
      </c>
      <c r="W46" s="93">
        <f t="shared" si="14"/>
        <v>3425927.2</v>
      </c>
    </row>
    <row r="47" spans="1:23" ht="34.5" customHeight="1" x14ac:dyDescent="0.25">
      <c r="A47" s="155"/>
      <c r="B47" s="118" t="s">
        <v>111</v>
      </c>
      <c r="C47" s="117" t="s">
        <v>151</v>
      </c>
      <c r="D47" s="64" t="s">
        <v>90</v>
      </c>
      <c r="E47" s="64" t="s">
        <v>90</v>
      </c>
      <c r="F47" s="64" t="s">
        <v>90</v>
      </c>
      <c r="G47" s="64" t="s">
        <v>90</v>
      </c>
      <c r="H47" s="64">
        <v>1003</v>
      </c>
      <c r="I47" s="64" t="s">
        <v>160</v>
      </c>
      <c r="J47" s="64">
        <v>244</v>
      </c>
      <c r="K47" s="12">
        <v>4678</v>
      </c>
      <c r="L47" s="12">
        <v>4083.1</v>
      </c>
      <c r="M47" s="12">
        <v>3689.88</v>
      </c>
      <c r="N47" s="12">
        <v>4746.8999999999996</v>
      </c>
      <c r="O47" s="12">
        <v>4446.99</v>
      </c>
      <c r="P47" s="12">
        <v>3748</v>
      </c>
      <c r="Q47" s="12">
        <v>3454.59</v>
      </c>
      <c r="R47" s="12">
        <v>3644.1</v>
      </c>
      <c r="S47" s="12">
        <v>3827</v>
      </c>
      <c r="T47" s="12">
        <v>4225.3999999999996</v>
      </c>
      <c r="U47" s="12">
        <v>3239.4</v>
      </c>
      <c r="V47" s="12">
        <v>4245.8999999999996</v>
      </c>
      <c r="W47" s="93">
        <f t="shared" si="14"/>
        <v>48029.26</v>
      </c>
    </row>
    <row r="48" spans="1:23" ht="35.25" customHeight="1" x14ac:dyDescent="0.25">
      <c r="A48" s="148"/>
      <c r="B48" s="118" t="s">
        <v>113</v>
      </c>
      <c r="C48" s="117" t="s">
        <v>151</v>
      </c>
      <c r="D48" s="64" t="s">
        <v>90</v>
      </c>
      <c r="E48" s="64" t="s">
        <v>90</v>
      </c>
      <c r="F48" s="64" t="s">
        <v>90</v>
      </c>
      <c r="G48" s="64" t="s">
        <v>90</v>
      </c>
      <c r="H48" s="64">
        <v>1003</v>
      </c>
      <c r="I48" s="64" t="s">
        <v>160</v>
      </c>
      <c r="J48" s="64">
        <v>323</v>
      </c>
      <c r="K48" s="12">
        <v>0</v>
      </c>
      <c r="L48" s="12">
        <v>0.1</v>
      </c>
      <c r="M48" s="12">
        <v>0</v>
      </c>
      <c r="N48" s="12">
        <v>0</v>
      </c>
      <c r="O48" s="12">
        <v>0</v>
      </c>
      <c r="P48" s="12">
        <v>0</v>
      </c>
      <c r="Q48" s="12">
        <v>0</v>
      </c>
      <c r="R48" s="12">
        <v>0</v>
      </c>
      <c r="S48" s="12">
        <v>0</v>
      </c>
      <c r="T48" s="12">
        <v>500</v>
      </c>
      <c r="U48" s="12">
        <v>383.3</v>
      </c>
      <c r="V48" s="12">
        <v>502.4</v>
      </c>
      <c r="W48" s="93">
        <f t="shared" si="14"/>
        <v>1385.8000000000002</v>
      </c>
    </row>
    <row r="49" spans="1:23" ht="30.75" customHeight="1" x14ac:dyDescent="0.25">
      <c r="A49" s="145" t="s">
        <v>114</v>
      </c>
      <c r="B49" s="118" t="s">
        <v>218</v>
      </c>
      <c r="C49" s="117" t="s">
        <v>151</v>
      </c>
      <c r="D49" s="64" t="s">
        <v>90</v>
      </c>
      <c r="E49" s="64" t="s">
        <v>90</v>
      </c>
      <c r="F49" s="64" t="s">
        <v>90</v>
      </c>
      <c r="G49" s="64" t="s">
        <v>90</v>
      </c>
      <c r="H49" s="64">
        <v>1003</v>
      </c>
      <c r="I49" s="64" t="s">
        <v>159</v>
      </c>
      <c r="J49" s="64" t="s">
        <v>90</v>
      </c>
      <c r="K49" s="12">
        <v>25813.4</v>
      </c>
      <c r="L49" s="12">
        <f t="shared" ref="L49:R49" si="18">L50+L51</f>
        <v>20466.2</v>
      </c>
      <c r="M49" s="12">
        <f t="shared" si="18"/>
        <v>14414.67</v>
      </c>
      <c r="N49" s="12">
        <f t="shared" si="18"/>
        <v>20004.599999999999</v>
      </c>
      <c r="O49" s="12">
        <f>O50+O51</f>
        <v>12683.897000000001</v>
      </c>
      <c r="P49" s="12">
        <f t="shared" si="18"/>
        <v>10919.7</v>
      </c>
      <c r="Q49" s="12">
        <f t="shared" si="18"/>
        <v>9246.9490000000005</v>
      </c>
      <c r="R49" s="12">
        <f t="shared" si="18"/>
        <v>6761.1</v>
      </c>
      <c r="S49" s="12">
        <f>S50+S51</f>
        <v>5104.7</v>
      </c>
      <c r="T49" s="12">
        <f>T50+T51</f>
        <v>5105.7</v>
      </c>
      <c r="U49" s="12">
        <f>U50+U51</f>
        <v>3914.3</v>
      </c>
      <c r="V49" s="12">
        <f>V50+V51</f>
        <v>5130.5</v>
      </c>
      <c r="W49" s="93">
        <f t="shared" si="14"/>
        <v>139565.71599999999</v>
      </c>
    </row>
    <row r="50" spans="1:23" ht="35.25" customHeight="1" x14ac:dyDescent="0.25">
      <c r="A50" s="172"/>
      <c r="B50" s="118" t="s">
        <v>111</v>
      </c>
      <c r="C50" s="117" t="s">
        <v>151</v>
      </c>
      <c r="D50" s="64" t="s">
        <v>90</v>
      </c>
      <c r="E50" s="64" t="s">
        <v>90</v>
      </c>
      <c r="F50" s="64" t="s">
        <v>90</v>
      </c>
      <c r="G50" s="64" t="s">
        <v>90</v>
      </c>
      <c r="H50" s="64">
        <v>1003</v>
      </c>
      <c r="I50" s="64" t="s">
        <v>159</v>
      </c>
      <c r="J50" s="64">
        <v>244</v>
      </c>
      <c r="K50" s="12">
        <v>349.6</v>
      </c>
      <c r="L50" s="12">
        <v>337.7</v>
      </c>
      <c r="M50" s="12">
        <v>242.79</v>
      </c>
      <c r="N50" s="12">
        <v>323.3</v>
      </c>
      <c r="O50" s="12">
        <v>214.85</v>
      </c>
      <c r="P50" s="12">
        <v>140.5</v>
      </c>
      <c r="Q50" s="12">
        <v>118.7</v>
      </c>
      <c r="R50" s="12">
        <v>97.8</v>
      </c>
      <c r="S50" s="12">
        <v>85.7</v>
      </c>
      <c r="T50" s="12">
        <v>82.2</v>
      </c>
      <c r="U50" s="12">
        <v>63</v>
      </c>
      <c r="V50" s="12">
        <v>82.6</v>
      </c>
      <c r="W50" s="93">
        <f t="shared" si="14"/>
        <v>2138.7399999999998</v>
      </c>
    </row>
    <row r="51" spans="1:23" ht="33" customHeight="1" x14ac:dyDescent="0.25">
      <c r="A51" s="146"/>
      <c r="B51" s="118" t="s">
        <v>110</v>
      </c>
      <c r="C51" s="117" t="s">
        <v>151</v>
      </c>
      <c r="D51" s="64" t="s">
        <v>90</v>
      </c>
      <c r="E51" s="64" t="s">
        <v>90</v>
      </c>
      <c r="F51" s="64" t="s">
        <v>90</v>
      </c>
      <c r="G51" s="64" t="s">
        <v>90</v>
      </c>
      <c r="H51" s="64">
        <v>1003</v>
      </c>
      <c r="I51" s="64" t="s">
        <v>159</v>
      </c>
      <c r="J51" s="64">
        <v>313</v>
      </c>
      <c r="K51" s="12">
        <v>21420</v>
      </c>
      <c r="L51" s="12">
        <v>20128.5</v>
      </c>
      <c r="M51" s="12">
        <v>14171.88</v>
      </c>
      <c r="N51" s="12">
        <v>19681.3</v>
      </c>
      <c r="O51" s="12">
        <v>12469.047</v>
      </c>
      <c r="P51" s="12">
        <v>10779.2</v>
      </c>
      <c r="Q51" s="12">
        <v>9128.2489999999998</v>
      </c>
      <c r="R51" s="12">
        <v>6663.3</v>
      </c>
      <c r="S51" s="12">
        <v>5019</v>
      </c>
      <c r="T51" s="12">
        <v>5023.5</v>
      </c>
      <c r="U51" s="12">
        <v>3851.3</v>
      </c>
      <c r="V51" s="12">
        <v>5047.8999999999996</v>
      </c>
      <c r="W51" s="93">
        <f t="shared" si="14"/>
        <v>133383.17600000001</v>
      </c>
    </row>
    <row r="52" spans="1:23" ht="50.25" customHeight="1" x14ac:dyDescent="0.25">
      <c r="A52" s="145" t="s">
        <v>72</v>
      </c>
      <c r="B52" s="118" t="s">
        <v>274</v>
      </c>
      <c r="C52" s="117" t="s">
        <v>151</v>
      </c>
      <c r="D52" s="64" t="s">
        <v>90</v>
      </c>
      <c r="E52" s="64" t="s">
        <v>90</v>
      </c>
      <c r="F52" s="64" t="s">
        <v>90</v>
      </c>
      <c r="G52" s="64" t="s">
        <v>90</v>
      </c>
      <c r="H52" s="64">
        <v>1003</v>
      </c>
      <c r="I52" s="64" t="s">
        <v>158</v>
      </c>
      <c r="J52" s="64" t="s">
        <v>90</v>
      </c>
      <c r="K52" s="12">
        <f t="shared" ref="K52:R52" si="19">K53+K54</f>
        <v>10260.199999999999</v>
      </c>
      <c r="L52" s="12">
        <f t="shared" si="19"/>
        <v>10755.9</v>
      </c>
      <c r="M52" s="12">
        <f t="shared" si="19"/>
        <v>8064.79</v>
      </c>
      <c r="N52" s="12">
        <f t="shared" si="19"/>
        <v>12340.4</v>
      </c>
      <c r="O52" s="12">
        <f>O53+O54</f>
        <v>9034.7000000000007</v>
      </c>
      <c r="P52" s="12">
        <f t="shared" si="19"/>
        <v>8338.5</v>
      </c>
      <c r="Q52" s="12">
        <f t="shared" si="19"/>
        <v>8185.3</v>
      </c>
      <c r="R52" s="12">
        <f t="shared" si="19"/>
        <v>6913.6</v>
      </c>
      <c r="S52" s="12">
        <f>S53+S54</f>
        <v>6303.5</v>
      </c>
      <c r="T52" s="12">
        <f>T53+T54</f>
        <v>6431.2</v>
      </c>
      <c r="U52" s="12">
        <f>U53+U54</f>
        <v>4930.5</v>
      </c>
      <c r="V52" s="12">
        <f>V53+V54</f>
        <v>6462.3</v>
      </c>
      <c r="W52" s="93">
        <f t="shared" si="14"/>
        <v>98020.890000000014</v>
      </c>
    </row>
    <row r="53" spans="1:23" ht="34.5" customHeight="1" x14ac:dyDescent="0.25">
      <c r="A53" s="172"/>
      <c r="B53" s="118" t="s">
        <v>111</v>
      </c>
      <c r="C53" s="117" t="s">
        <v>151</v>
      </c>
      <c r="D53" s="64" t="s">
        <v>90</v>
      </c>
      <c r="E53" s="64" t="s">
        <v>90</v>
      </c>
      <c r="F53" s="64" t="s">
        <v>90</v>
      </c>
      <c r="G53" s="64" t="s">
        <v>90</v>
      </c>
      <c r="H53" s="64">
        <v>1003</v>
      </c>
      <c r="I53" s="64" t="s">
        <v>158</v>
      </c>
      <c r="J53" s="64">
        <v>244</v>
      </c>
      <c r="K53" s="12">
        <v>164.9</v>
      </c>
      <c r="L53" s="12">
        <v>170.8</v>
      </c>
      <c r="M53" s="12">
        <v>130.04</v>
      </c>
      <c r="N53" s="12">
        <v>193.4</v>
      </c>
      <c r="O53" s="12">
        <v>132.19999999999999</v>
      </c>
      <c r="P53" s="12">
        <v>102.6</v>
      </c>
      <c r="Q53" s="12">
        <v>114.3</v>
      </c>
      <c r="R53" s="12">
        <v>90.5</v>
      </c>
      <c r="S53" s="12">
        <v>83.9</v>
      </c>
      <c r="T53" s="12">
        <v>91.7</v>
      </c>
      <c r="U53" s="12">
        <v>70.3</v>
      </c>
      <c r="V53" s="12">
        <v>92.1</v>
      </c>
      <c r="W53" s="93">
        <f t="shared" si="14"/>
        <v>1436.7399999999998</v>
      </c>
    </row>
    <row r="54" spans="1:23" ht="36.75" customHeight="1" x14ac:dyDescent="0.25">
      <c r="A54" s="146"/>
      <c r="B54" s="118" t="s">
        <v>110</v>
      </c>
      <c r="C54" s="117" t="s">
        <v>151</v>
      </c>
      <c r="D54" s="64" t="s">
        <v>90</v>
      </c>
      <c r="E54" s="64" t="s">
        <v>90</v>
      </c>
      <c r="F54" s="64" t="s">
        <v>90</v>
      </c>
      <c r="G54" s="64" t="s">
        <v>90</v>
      </c>
      <c r="H54" s="64">
        <v>1003</v>
      </c>
      <c r="I54" s="64" t="s">
        <v>158</v>
      </c>
      <c r="J54" s="64">
        <v>313</v>
      </c>
      <c r="K54" s="12">
        <v>10095.299999999999</v>
      </c>
      <c r="L54" s="12">
        <v>10585.1</v>
      </c>
      <c r="M54" s="12">
        <v>7934.75</v>
      </c>
      <c r="N54" s="12">
        <v>12147</v>
      </c>
      <c r="O54" s="12">
        <v>8902.5</v>
      </c>
      <c r="P54" s="12">
        <v>8235.9</v>
      </c>
      <c r="Q54" s="12">
        <v>8071</v>
      </c>
      <c r="R54" s="12">
        <v>6823.1</v>
      </c>
      <c r="S54" s="12">
        <v>6219.6</v>
      </c>
      <c r="T54" s="12">
        <v>6339.5</v>
      </c>
      <c r="U54" s="12">
        <v>4860.2</v>
      </c>
      <c r="V54" s="12">
        <v>6370.2</v>
      </c>
      <c r="W54" s="93">
        <f t="shared" si="14"/>
        <v>96584.150000000009</v>
      </c>
    </row>
    <row r="55" spans="1:23" ht="43.5" customHeight="1" x14ac:dyDescent="0.25">
      <c r="A55" s="147" t="s">
        <v>11</v>
      </c>
      <c r="B55" s="118" t="s">
        <v>397</v>
      </c>
      <c r="C55" s="117" t="s">
        <v>90</v>
      </c>
      <c r="D55" s="64">
        <v>1</v>
      </c>
      <c r="E55" s="64" t="s">
        <v>90</v>
      </c>
      <c r="F55" s="64" t="s">
        <v>90</v>
      </c>
      <c r="G55" s="64" t="s">
        <v>236</v>
      </c>
      <c r="H55" s="64" t="s">
        <v>90</v>
      </c>
      <c r="I55" s="64" t="s">
        <v>90</v>
      </c>
      <c r="J55" s="64" t="s">
        <v>90</v>
      </c>
      <c r="K55" s="64" t="s">
        <v>90</v>
      </c>
      <c r="L55" s="64" t="s">
        <v>90</v>
      </c>
      <c r="M55" s="12" t="s">
        <v>90</v>
      </c>
      <c r="N55" s="64" t="s">
        <v>90</v>
      </c>
      <c r="O55" s="64" t="s">
        <v>90</v>
      </c>
      <c r="P55" s="64" t="s">
        <v>90</v>
      </c>
      <c r="Q55" s="64" t="s">
        <v>90</v>
      </c>
      <c r="R55" s="64" t="s">
        <v>90</v>
      </c>
      <c r="S55" s="64" t="s">
        <v>90</v>
      </c>
      <c r="T55" s="64" t="s">
        <v>90</v>
      </c>
      <c r="U55" s="64" t="s">
        <v>90</v>
      </c>
      <c r="V55" s="64" t="s">
        <v>90</v>
      </c>
      <c r="W55" s="93" t="s">
        <v>90</v>
      </c>
    </row>
    <row r="56" spans="1:23" ht="27" customHeight="1" x14ac:dyDescent="0.25">
      <c r="A56" s="148"/>
      <c r="B56" s="118" t="s">
        <v>91</v>
      </c>
      <c r="C56" s="117" t="s">
        <v>151</v>
      </c>
      <c r="D56" s="64" t="s">
        <v>90</v>
      </c>
      <c r="E56" s="64" t="s">
        <v>90</v>
      </c>
      <c r="F56" s="64" t="s">
        <v>90</v>
      </c>
      <c r="G56" s="64" t="s">
        <v>90</v>
      </c>
      <c r="H56" s="64">
        <v>1003</v>
      </c>
      <c r="I56" s="64" t="s">
        <v>90</v>
      </c>
      <c r="J56" s="64" t="s">
        <v>90</v>
      </c>
      <c r="K56" s="12">
        <f t="shared" ref="K56:Q56" si="20">K57+K60+K63+K66</f>
        <v>972226.09999999986</v>
      </c>
      <c r="L56" s="12">
        <f t="shared" si="20"/>
        <v>904368.99999999988</v>
      </c>
      <c r="M56" s="12">
        <f t="shared" si="20"/>
        <v>895516.77999999991</v>
      </c>
      <c r="N56" s="12">
        <f t="shared" si="20"/>
        <v>1278388.5</v>
      </c>
      <c r="O56" s="12">
        <f t="shared" si="20"/>
        <v>992956.26199999999</v>
      </c>
      <c r="P56" s="12">
        <f t="shared" si="20"/>
        <v>1010054.2</v>
      </c>
      <c r="Q56" s="12">
        <f t="shared" si="20"/>
        <v>993599</v>
      </c>
      <c r="R56" s="12">
        <f>R57+R60+R63+R66</f>
        <v>940385.4</v>
      </c>
      <c r="S56" s="12">
        <f>S57+S60+S63+S66</f>
        <v>952365.2</v>
      </c>
      <c r="T56" s="12">
        <f>T57+T60+T63+T66</f>
        <v>990018.1</v>
      </c>
      <c r="U56" s="12">
        <f>U57+U60+U63+U66</f>
        <v>758995</v>
      </c>
      <c r="V56" s="12">
        <f>V57+V60+V63+V66</f>
        <v>994815</v>
      </c>
      <c r="W56" s="93">
        <f t="shared" si="14"/>
        <v>11683688.541999999</v>
      </c>
    </row>
    <row r="57" spans="1:23" s="11" customFormat="1" ht="70.5" customHeight="1" x14ac:dyDescent="0.25">
      <c r="A57" s="147" t="s">
        <v>12</v>
      </c>
      <c r="B57" s="118" t="s">
        <v>396</v>
      </c>
      <c r="C57" s="117" t="s">
        <v>151</v>
      </c>
      <c r="D57" s="2" t="s">
        <v>90</v>
      </c>
      <c r="E57" s="2" t="s">
        <v>90</v>
      </c>
      <c r="F57" s="2" t="s">
        <v>90</v>
      </c>
      <c r="G57" s="64" t="s">
        <v>90</v>
      </c>
      <c r="H57" s="64">
        <v>1003</v>
      </c>
      <c r="I57" s="64" t="s">
        <v>157</v>
      </c>
      <c r="J57" s="2" t="s">
        <v>90</v>
      </c>
      <c r="K57" s="12">
        <f t="shared" ref="K57:R57" si="21">K58+K59</f>
        <v>181498.3</v>
      </c>
      <c r="L57" s="12">
        <f t="shared" si="21"/>
        <v>139510.29999999999</v>
      </c>
      <c r="M57" s="12">
        <f t="shared" si="21"/>
        <v>142277.29999999999</v>
      </c>
      <c r="N57" s="12">
        <f t="shared" si="21"/>
        <v>197904.69999999998</v>
      </c>
      <c r="O57" s="12">
        <f>O58+O59</f>
        <v>129910.326</v>
      </c>
      <c r="P57" s="12">
        <f t="shared" si="21"/>
        <v>117044.7</v>
      </c>
      <c r="Q57" s="12">
        <f t="shared" si="21"/>
        <v>117007.90000000001</v>
      </c>
      <c r="R57" s="12">
        <f t="shared" si="21"/>
        <v>109587.5</v>
      </c>
      <c r="S57" s="12">
        <f>S58+S59</f>
        <v>110622.5</v>
      </c>
      <c r="T57" s="12">
        <f>T58+T59</f>
        <v>121919.5</v>
      </c>
      <c r="U57" s="12">
        <f>U58+U59</f>
        <v>93468.799999999988</v>
      </c>
      <c r="V57" s="12">
        <f>V58+V59</f>
        <v>122510.2</v>
      </c>
      <c r="W57" s="93">
        <f t="shared" si="14"/>
        <v>1583262.0260000001</v>
      </c>
    </row>
    <row r="58" spans="1:23" ht="30" customHeight="1" x14ac:dyDescent="0.25">
      <c r="A58" s="155"/>
      <c r="B58" s="118" t="s">
        <v>111</v>
      </c>
      <c r="C58" s="117" t="s">
        <v>151</v>
      </c>
      <c r="D58" s="64" t="s">
        <v>90</v>
      </c>
      <c r="E58" s="64" t="s">
        <v>90</v>
      </c>
      <c r="F58" s="64" t="s">
        <v>90</v>
      </c>
      <c r="G58" s="64" t="s">
        <v>90</v>
      </c>
      <c r="H58" s="64">
        <v>1003</v>
      </c>
      <c r="I58" s="64" t="s">
        <v>157</v>
      </c>
      <c r="J58" s="64">
        <v>244</v>
      </c>
      <c r="K58" s="12">
        <v>2872.3</v>
      </c>
      <c r="L58" s="12">
        <v>2183.3000000000002</v>
      </c>
      <c r="M58" s="12">
        <v>2314.2800000000002</v>
      </c>
      <c r="N58" s="12">
        <v>2756.9</v>
      </c>
      <c r="O58" s="12">
        <v>2001.346</v>
      </c>
      <c r="P58" s="12">
        <v>1380.7</v>
      </c>
      <c r="Q58" s="12">
        <v>1355.3</v>
      </c>
      <c r="R58" s="12">
        <v>1377.5</v>
      </c>
      <c r="S58" s="12">
        <v>1422.5</v>
      </c>
      <c r="T58" s="12">
        <v>1601</v>
      </c>
      <c r="U58" s="12">
        <v>1227.4000000000001</v>
      </c>
      <c r="V58" s="12">
        <v>1608.8</v>
      </c>
      <c r="W58" s="93">
        <f t="shared" si="14"/>
        <v>22101.326000000001</v>
      </c>
    </row>
    <row r="59" spans="1:23" ht="39" customHeight="1" x14ac:dyDescent="0.25">
      <c r="A59" s="148"/>
      <c r="B59" s="118" t="s">
        <v>110</v>
      </c>
      <c r="C59" s="117" t="s">
        <v>151</v>
      </c>
      <c r="D59" s="64" t="s">
        <v>90</v>
      </c>
      <c r="E59" s="64" t="s">
        <v>90</v>
      </c>
      <c r="F59" s="64" t="s">
        <v>90</v>
      </c>
      <c r="G59" s="64" t="s">
        <v>90</v>
      </c>
      <c r="H59" s="64">
        <v>1003</v>
      </c>
      <c r="I59" s="64" t="s">
        <v>157</v>
      </c>
      <c r="J59" s="64">
        <v>313</v>
      </c>
      <c r="K59" s="12">
        <v>178626</v>
      </c>
      <c r="L59" s="12">
        <v>137327</v>
      </c>
      <c r="M59" s="12">
        <v>139963.01999999999</v>
      </c>
      <c r="N59" s="12">
        <v>195147.8</v>
      </c>
      <c r="O59" s="12">
        <v>127908.98</v>
      </c>
      <c r="P59" s="12">
        <v>115664</v>
      </c>
      <c r="Q59" s="12">
        <v>115652.6</v>
      </c>
      <c r="R59" s="12">
        <v>108210</v>
      </c>
      <c r="S59" s="12">
        <v>109200</v>
      </c>
      <c r="T59" s="12">
        <v>120318.5</v>
      </c>
      <c r="U59" s="12">
        <v>92241.4</v>
      </c>
      <c r="V59" s="12">
        <v>120901.4</v>
      </c>
      <c r="W59" s="93">
        <f t="shared" si="14"/>
        <v>1561160.6999999997</v>
      </c>
    </row>
    <row r="60" spans="1:23" s="11" customFormat="1" ht="36" customHeight="1" x14ac:dyDescent="0.25">
      <c r="A60" s="147" t="s">
        <v>13</v>
      </c>
      <c r="B60" s="118" t="s">
        <v>253</v>
      </c>
      <c r="C60" s="117" t="s">
        <v>151</v>
      </c>
      <c r="D60" s="2" t="s">
        <v>90</v>
      </c>
      <c r="E60" s="2" t="s">
        <v>90</v>
      </c>
      <c r="F60" s="2" t="s">
        <v>90</v>
      </c>
      <c r="G60" s="64" t="s">
        <v>90</v>
      </c>
      <c r="H60" s="64">
        <v>1003</v>
      </c>
      <c r="I60" s="64" t="s">
        <v>162</v>
      </c>
      <c r="J60" s="64" t="s">
        <v>90</v>
      </c>
      <c r="K60" s="12">
        <f t="shared" ref="K60:R60" si="22">K61+K62</f>
        <v>480175.6</v>
      </c>
      <c r="L60" s="12">
        <f t="shared" si="22"/>
        <v>477107.8</v>
      </c>
      <c r="M60" s="12">
        <f t="shared" si="22"/>
        <v>509533.83999999997</v>
      </c>
      <c r="N60" s="12">
        <f t="shared" si="22"/>
        <v>683714.5</v>
      </c>
      <c r="O60" s="12">
        <f t="shared" si="22"/>
        <v>549468.52599999995</v>
      </c>
      <c r="P60" s="12">
        <f t="shared" si="22"/>
        <v>563972.80000000005</v>
      </c>
      <c r="Q60" s="12">
        <f t="shared" si="22"/>
        <v>551800.30000000005</v>
      </c>
      <c r="R60" s="12">
        <f t="shared" si="22"/>
        <v>519696.3</v>
      </c>
      <c r="S60" s="12">
        <f>S61+S62</f>
        <v>520531</v>
      </c>
      <c r="T60" s="12">
        <f>T61+T62</f>
        <v>535222.19999999995</v>
      </c>
      <c r="U60" s="12">
        <f>U61+U62</f>
        <v>410328.5</v>
      </c>
      <c r="V60" s="12">
        <f>V61+V62</f>
        <v>537815.5</v>
      </c>
      <c r="W60" s="93">
        <f t="shared" si="14"/>
        <v>6339366.8659999995</v>
      </c>
    </row>
    <row r="61" spans="1:23" ht="42" customHeight="1" x14ac:dyDescent="0.25">
      <c r="A61" s="155"/>
      <c r="B61" s="118" t="s">
        <v>111</v>
      </c>
      <c r="C61" s="117" t="s">
        <v>151</v>
      </c>
      <c r="D61" s="64" t="s">
        <v>90</v>
      </c>
      <c r="E61" s="64" t="s">
        <v>90</v>
      </c>
      <c r="F61" s="64" t="s">
        <v>90</v>
      </c>
      <c r="G61" s="64" t="s">
        <v>90</v>
      </c>
      <c r="H61" s="64">
        <v>1003</v>
      </c>
      <c r="I61" s="64" t="s">
        <v>162</v>
      </c>
      <c r="J61" s="64">
        <v>244</v>
      </c>
      <c r="K61" s="12">
        <v>7409</v>
      </c>
      <c r="L61" s="12">
        <v>7476.1</v>
      </c>
      <c r="M61" s="12">
        <v>8053.35</v>
      </c>
      <c r="N61" s="12">
        <v>9176.4</v>
      </c>
      <c r="O61" s="12">
        <v>8654.5259999999998</v>
      </c>
      <c r="P61" s="12">
        <v>6670</v>
      </c>
      <c r="Q61" s="12">
        <v>6367.4</v>
      </c>
      <c r="R61" s="12">
        <v>6451</v>
      </c>
      <c r="S61" s="12">
        <v>6380</v>
      </c>
      <c r="T61" s="12">
        <v>6966</v>
      </c>
      <c r="U61" s="12">
        <v>5344</v>
      </c>
      <c r="V61" s="12">
        <v>6999.8</v>
      </c>
      <c r="W61" s="93">
        <f t="shared" si="14"/>
        <v>85947.576000000001</v>
      </c>
    </row>
    <row r="62" spans="1:23" ht="34.5" customHeight="1" x14ac:dyDescent="0.25">
      <c r="A62" s="148"/>
      <c r="B62" s="118" t="s">
        <v>110</v>
      </c>
      <c r="C62" s="117" t="s">
        <v>92</v>
      </c>
      <c r="D62" s="64" t="s">
        <v>90</v>
      </c>
      <c r="E62" s="64" t="s">
        <v>90</v>
      </c>
      <c r="F62" s="64" t="s">
        <v>90</v>
      </c>
      <c r="G62" s="64" t="s">
        <v>90</v>
      </c>
      <c r="H62" s="64">
        <v>1003</v>
      </c>
      <c r="I62" s="64" t="s">
        <v>162</v>
      </c>
      <c r="J62" s="64">
        <v>313</v>
      </c>
      <c r="K62" s="12">
        <v>472766.6</v>
      </c>
      <c r="L62" s="12">
        <v>469631.7</v>
      </c>
      <c r="M62" s="12">
        <v>501480.49</v>
      </c>
      <c r="N62" s="12">
        <v>674538.1</v>
      </c>
      <c r="O62" s="12">
        <v>540814</v>
      </c>
      <c r="P62" s="12">
        <v>557302.80000000005</v>
      </c>
      <c r="Q62" s="12">
        <v>545432.9</v>
      </c>
      <c r="R62" s="12">
        <v>513245.3</v>
      </c>
      <c r="S62" s="12">
        <v>514151</v>
      </c>
      <c r="T62" s="12">
        <v>528256.19999999995</v>
      </c>
      <c r="U62" s="12">
        <v>404984.5</v>
      </c>
      <c r="V62" s="12">
        <v>530815.69999999995</v>
      </c>
      <c r="W62" s="93">
        <f t="shared" si="14"/>
        <v>6253419.290000001</v>
      </c>
    </row>
    <row r="63" spans="1:23" s="11" customFormat="1" ht="51" customHeight="1" x14ac:dyDescent="0.25">
      <c r="A63" s="147" t="s">
        <v>14</v>
      </c>
      <c r="B63" s="118" t="s">
        <v>254</v>
      </c>
      <c r="C63" s="117" t="s">
        <v>151</v>
      </c>
      <c r="D63" s="2" t="s">
        <v>90</v>
      </c>
      <c r="E63" s="2" t="s">
        <v>90</v>
      </c>
      <c r="F63" s="2" t="s">
        <v>90</v>
      </c>
      <c r="G63" s="64" t="s">
        <v>90</v>
      </c>
      <c r="H63" s="64">
        <v>1003</v>
      </c>
      <c r="I63" s="64" t="s">
        <v>163</v>
      </c>
      <c r="J63" s="64" t="s">
        <v>90</v>
      </c>
      <c r="K63" s="12">
        <f t="shared" ref="K63:R63" si="23">K64+K65</f>
        <v>282152.5</v>
      </c>
      <c r="L63" s="12">
        <f t="shared" si="23"/>
        <v>258976.19999999998</v>
      </c>
      <c r="M63" s="12">
        <f t="shared" si="23"/>
        <v>220951.21000000002</v>
      </c>
      <c r="N63" s="12">
        <f t="shared" si="23"/>
        <v>363831.5</v>
      </c>
      <c r="O63" s="12">
        <f t="shared" si="23"/>
        <v>289849.81</v>
      </c>
      <c r="P63" s="12">
        <f t="shared" si="23"/>
        <v>306923.2</v>
      </c>
      <c r="Q63" s="12">
        <f t="shared" si="23"/>
        <v>303723.10000000003</v>
      </c>
      <c r="R63" s="12">
        <f t="shared" si="23"/>
        <v>294857</v>
      </c>
      <c r="S63" s="12">
        <f>S64+S65</f>
        <v>306129</v>
      </c>
      <c r="T63" s="12">
        <f>T64+T65</f>
        <v>317963.90000000002</v>
      </c>
      <c r="U63" s="12">
        <f>U64+U65</f>
        <v>243765.1</v>
      </c>
      <c r="V63" s="12">
        <f>V64+V65</f>
        <v>319504.5</v>
      </c>
      <c r="W63" s="93">
        <f t="shared" si="14"/>
        <v>3508627.02</v>
      </c>
    </row>
    <row r="64" spans="1:23" ht="36.75" customHeight="1" x14ac:dyDescent="0.25">
      <c r="A64" s="155"/>
      <c r="B64" s="118" t="s">
        <v>111</v>
      </c>
      <c r="C64" s="117" t="s">
        <v>151</v>
      </c>
      <c r="D64" s="64" t="s">
        <v>90</v>
      </c>
      <c r="E64" s="64" t="s">
        <v>90</v>
      </c>
      <c r="F64" s="64" t="s">
        <v>90</v>
      </c>
      <c r="G64" s="64" t="s">
        <v>90</v>
      </c>
      <c r="H64" s="64">
        <v>1003</v>
      </c>
      <c r="I64" s="64" t="s">
        <v>163</v>
      </c>
      <c r="J64" s="64">
        <v>244</v>
      </c>
      <c r="K64" s="12">
        <v>4235.5</v>
      </c>
      <c r="L64" s="12">
        <v>3974.3</v>
      </c>
      <c r="M64" s="12">
        <v>3399.79</v>
      </c>
      <c r="N64" s="12">
        <v>5057.2</v>
      </c>
      <c r="O64" s="12">
        <v>4526.3</v>
      </c>
      <c r="P64" s="12">
        <v>3613.7</v>
      </c>
      <c r="Q64" s="12">
        <v>3510.2</v>
      </c>
      <c r="R64" s="12">
        <v>3657</v>
      </c>
      <c r="S64" s="12">
        <v>3829</v>
      </c>
      <c r="T64" s="12">
        <v>4196.8999999999996</v>
      </c>
      <c r="U64" s="12">
        <v>3217.5</v>
      </c>
      <c r="V64" s="12">
        <v>4217.2</v>
      </c>
      <c r="W64" s="93">
        <f t="shared" si="14"/>
        <v>47434.590000000004</v>
      </c>
    </row>
    <row r="65" spans="1:23" ht="36" customHeight="1" x14ac:dyDescent="0.25">
      <c r="A65" s="148"/>
      <c r="B65" s="118" t="s">
        <v>110</v>
      </c>
      <c r="C65" s="117" t="s">
        <v>151</v>
      </c>
      <c r="D65" s="64" t="s">
        <v>90</v>
      </c>
      <c r="E65" s="64" t="s">
        <v>90</v>
      </c>
      <c r="F65" s="64" t="s">
        <v>90</v>
      </c>
      <c r="G65" s="64" t="s">
        <v>90</v>
      </c>
      <c r="H65" s="64">
        <v>1003</v>
      </c>
      <c r="I65" s="64" t="s">
        <v>163</v>
      </c>
      <c r="J65" s="64">
        <v>313</v>
      </c>
      <c r="K65" s="12">
        <v>277917</v>
      </c>
      <c r="L65" s="12">
        <v>255001.9</v>
      </c>
      <c r="M65" s="12">
        <v>217551.42</v>
      </c>
      <c r="N65" s="12">
        <v>358774.3</v>
      </c>
      <c r="O65" s="12">
        <v>285323.51</v>
      </c>
      <c r="P65" s="12">
        <v>303309.5</v>
      </c>
      <c r="Q65" s="12">
        <v>300212.90000000002</v>
      </c>
      <c r="R65" s="12">
        <v>291200</v>
      </c>
      <c r="S65" s="12">
        <v>302300</v>
      </c>
      <c r="T65" s="12">
        <v>313767</v>
      </c>
      <c r="U65" s="12">
        <v>240547.6</v>
      </c>
      <c r="V65" s="12">
        <v>315287.3</v>
      </c>
      <c r="W65" s="93">
        <f t="shared" si="14"/>
        <v>3461192.43</v>
      </c>
    </row>
    <row r="66" spans="1:23" ht="52.5" customHeight="1" x14ac:dyDescent="0.25">
      <c r="A66" s="147" t="s">
        <v>15</v>
      </c>
      <c r="B66" s="118" t="s">
        <v>255</v>
      </c>
      <c r="C66" s="117" t="s">
        <v>151</v>
      </c>
      <c r="D66" s="2" t="s">
        <v>90</v>
      </c>
      <c r="E66" s="2" t="s">
        <v>90</v>
      </c>
      <c r="F66" s="2" t="s">
        <v>90</v>
      </c>
      <c r="G66" s="64" t="s">
        <v>90</v>
      </c>
      <c r="H66" s="64">
        <v>1003</v>
      </c>
      <c r="I66" s="64" t="s">
        <v>164</v>
      </c>
      <c r="J66" s="64" t="s">
        <v>90</v>
      </c>
      <c r="K66" s="12">
        <f t="shared" ref="K66:R66" si="24">K67+K68</f>
        <v>28399.7</v>
      </c>
      <c r="L66" s="12">
        <f t="shared" si="24"/>
        <v>28774.7</v>
      </c>
      <c r="M66" s="12">
        <f>M67+M68</f>
        <v>22754.43</v>
      </c>
      <c r="N66" s="12">
        <f t="shared" si="24"/>
        <v>32937.799999999996</v>
      </c>
      <c r="O66" s="12">
        <f t="shared" si="24"/>
        <v>23727.599999999999</v>
      </c>
      <c r="P66" s="12">
        <f t="shared" si="24"/>
        <v>22113.5</v>
      </c>
      <c r="Q66" s="12">
        <f>Q67+Q68</f>
        <v>21067.699999999997</v>
      </c>
      <c r="R66" s="12">
        <f t="shared" si="24"/>
        <v>16244.599999999999</v>
      </c>
      <c r="S66" s="12">
        <f>S67+S68</f>
        <v>15082.7</v>
      </c>
      <c r="T66" s="12">
        <f>T67+T68</f>
        <v>14912.5</v>
      </c>
      <c r="U66" s="12">
        <f>U67+U68</f>
        <v>11432.599999999999</v>
      </c>
      <c r="V66" s="12">
        <f>V67+V68</f>
        <v>14984.8</v>
      </c>
      <c r="W66" s="93">
        <f t="shared" si="14"/>
        <v>252432.63</v>
      </c>
    </row>
    <row r="67" spans="1:23" ht="38.25" customHeight="1" x14ac:dyDescent="0.25">
      <c r="A67" s="155"/>
      <c r="B67" s="118" t="s">
        <v>111</v>
      </c>
      <c r="C67" s="117" t="s">
        <v>151</v>
      </c>
      <c r="D67" s="64" t="s">
        <v>90</v>
      </c>
      <c r="E67" s="64" t="s">
        <v>90</v>
      </c>
      <c r="F67" s="64" t="s">
        <v>90</v>
      </c>
      <c r="G67" s="64" t="s">
        <v>90</v>
      </c>
      <c r="H67" s="64">
        <v>1003</v>
      </c>
      <c r="I67" s="64" t="s">
        <v>164</v>
      </c>
      <c r="J67" s="64">
        <v>244</v>
      </c>
      <c r="K67" s="12">
        <v>449.7</v>
      </c>
      <c r="L67" s="12">
        <v>451.9</v>
      </c>
      <c r="M67" s="12">
        <v>360.4</v>
      </c>
      <c r="N67" s="12">
        <v>480.7</v>
      </c>
      <c r="O67" s="12">
        <v>375.3</v>
      </c>
      <c r="P67" s="12">
        <v>263.5</v>
      </c>
      <c r="Q67" s="12">
        <v>246.1</v>
      </c>
      <c r="R67" s="12">
        <v>224.8</v>
      </c>
      <c r="S67" s="12">
        <v>202.7</v>
      </c>
      <c r="T67" s="12">
        <v>204.5</v>
      </c>
      <c r="U67" s="12">
        <v>156.80000000000001</v>
      </c>
      <c r="V67" s="12">
        <v>205.5</v>
      </c>
      <c r="W67" s="93">
        <f t="shared" si="14"/>
        <v>3621.9</v>
      </c>
    </row>
    <row r="68" spans="1:23" ht="33" customHeight="1" x14ac:dyDescent="0.25">
      <c r="A68" s="148"/>
      <c r="B68" s="118" t="s">
        <v>110</v>
      </c>
      <c r="C68" s="117" t="s">
        <v>151</v>
      </c>
      <c r="D68" s="64" t="s">
        <v>90</v>
      </c>
      <c r="E68" s="64" t="s">
        <v>90</v>
      </c>
      <c r="F68" s="64" t="s">
        <v>90</v>
      </c>
      <c r="G68" s="64" t="s">
        <v>90</v>
      </c>
      <c r="H68" s="64">
        <v>1003</v>
      </c>
      <c r="I68" s="64" t="s">
        <v>164</v>
      </c>
      <c r="J68" s="64">
        <v>313</v>
      </c>
      <c r="K68" s="12">
        <v>27950</v>
      </c>
      <c r="L68" s="12">
        <v>28322.799999999999</v>
      </c>
      <c r="M68" s="12">
        <v>22394.03</v>
      </c>
      <c r="N68" s="12">
        <v>32457.1</v>
      </c>
      <c r="O68" s="12">
        <v>23352.3</v>
      </c>
      <c r="P68" s="12">
        <v>21850</v>
      </c>
      <c r="Q68" s="12">
        <v>20821.599999999999</v>
      </c>
      <c r="R68" s="12">
        <v>16019.8</v>
      </c>
      <c r="S68" s="12">
        <v>14880</v>
      </c>
      <c r="T68" s="12">
        <v>14708</v>
      </c>
      <c r="U68" s="12">
        <v>11275.8</v>
      </c>
      <c r="V68" s="12">
        <v>14779.3</v>
      </c>
      <c r="W68" s="93">
        <f t="shared" si="14"/>
        <v>248810.72999999995</v>
      </c>
    </row>
    <row r="69" spans="1:23" ht="52.5" customHeight="1" x14ac:dyDescent="0.25">
      <c r="A69" s="147" t="s">
        <v>16</v>
      </c>
      <c r="B69" s="118" t="s">
        <v>395</v>
      </c>
      <c r="C69" s="117" t="s">
        <v>90</v>
      </c>
      <c r="E69" s="64" t="s">
        <v>90</v>
      </c>
      <c r="F69" s="64" t="s">
        <v>612</v>
      </c>
      <c r="G69" s="64" t="s">
        <v>236</v>
      </c>
      <c r="H69" s="64" t="s">
        <v>90</v>
      </c>
      <c r="I69" s="64" t="s">
        <v>90</v>
      </c>
      <c r="J69" s="64" t="s">
        <v>90</v>
      </c>
      <c r="K69" s="64" t="s">
        <v>90</v>
      </c>
      <c r="L69" s="64" t="s">
        <v>90</v>
      </c>
      <c r="M69" s="12" t="s">
        <v>90</v>
      </c>
      <c r="N69" s="64" t="s">
        <v>90</v>
      </c>
      <c r="O69" s="64" t="s">
        <v>90</v>
      </c>
      <c r="P69" s="64" t="s">
        <v>90</v>
      </c>
      <c r="Q69" s="64" t="s">
        <v>90</v>
      </c>
      <c r="R69" s="64" t="s">
        <v>90</v>
      </c>
      <c r="S69" s="64" t="s">
        <v>90</v>
      </c>
      <c r="T69" s="64" t="s">
        <v>90</v>
      </c>
      <c r="U69" s="64" t="s">
        <v>90</v>
      </c>
      <c r="V69" s="64" t="s">
        <v>90</v>
      </c>
      <c r="W69" s="93" t="s">
        <v>90</v>
      </c>
    </row>
    <row r="70" spans="1:23" ht="24" customHeight="1" x14ac:dyDescent="0.25">
      <c r="A70" s="155"/>
      <c r="B70" s="160" t="s">
        <v>91</v>
      </c>
      <c r="C70" s="152" t="s">
        <v>151</v>
      </c>
      <c r="D70" s="149" t="s">
        <v>90</v>
      </c>
      <c r="E70" s="149" t="s">
        <v>90</v>
      </c>
      <c r="F70" s="149" t="s">
        <v>90</v>
      </c>
      <c r="G70" s="149" t="s">
        <v>90</v>
      </c>
      <c r="H70" s="64">
        <v>1003</v>
      </c>
      <c r="I70" s="64" t="s">
        <v>165</v>
      </c>
      <c r="J70" s="64" t="s">
        <v>90</v>
      </c>
      <c r="K70" s="12">
        <f t="shared" ref="K70:R70" si="25">K71+K72</f>
        <v>303414.5</v>
      </c>
      <c r="L70" s="12">
        <f t="shared" si="25"/>
        <v>276090.60000000003</v>
      </c>
      <c r="M70" s="12">
        <f t="shared" si="25"/>
        <v>219909.40000000002</v>
      </c>
      <c r="N70" s="12">
        <f t="shared" si="25"/>
        <v>373343.2</v>
      </c>
      <c r="O70" s="12">
        <f t="shared" si="25"/>
        <v>302551.56899999996</v>
      </c>
      <c r="P70" s="12">
        <f t="shared" si="25"/>
        <v>342561.7</v>
      </c>
      <c r="Q70" s="12">
        <f t="shared" si="25"/>
        <v>325357.06</v>
      </c>
      <c r="R70" s="12">
        <f t="shared" si="25"/>
        <v>312938.89999999997</v>
      </c>
      <c r="S70" s="12">
        <f>S71+S72</f>
        <v>325654.40000000002</v>
      </c>
      <c r="T70" s="12">
        <f>T71+T72</f>
        <v>354730.8</v>
      </c>
      <c r="U70" s="12">
        <f>U71+U72</f>
        <v>271952.3</v>
      </c>
      <c r="V70" s="12">
        <f>V71+V72</f>
        <v>356449.5</v>
      </c>
      <c r="W70" s="93">
        <f t="shared" si="14"/>
        <v>3764953.9289999995</v>
      </c>
    </row>
    <row r="71" spans="1:23" ht="21.75" customHeight="1" x14ac:dyDescent="0.25">
      <c r="A71" s="155"/>
      <c r="B71" s="161"/>
      <c r="C71" s="153"/>
      <c r="D71" s="150"/>
      <c r="E71" s="150"/>
      <c r="F71" s="150"/>
      <c r="G71" s="150"/>
      <c r="H71" s="64">
        <v>1003</v>
      </c>
      <c r="I71" s="64" t="s">
        <v>165</v>
      </c>
      <c r="J71" s="64">
        <v>244</v>
      </c>
      <c r="K71" s="12">
        <v>4678.2</v>
      </c>
      <c r="L71" s="12">
        <v>4328.2</v>
      </c>
      <c r="M71" s="12">
        <v>3464.2</v>
      </c>
      <c r="N71" s="12">
        <v>5960.4</v>
      </c>
      <c r="O71" s="12">
        <v>3961.79</v>
      </c>
      <c r="P71" s="12">
        <v>4247.2</v>
      </c>
      <c r="Q71" s="12">
        <v>3742.3</v>
      </c>
      <c r="R71" s="12">
        <v>3990.6</v>
      </c>
      <c r="S71" s="12">
        <v>4151</v>
      </c>
      <c r="T71" s="12">
        <v>4688.7</v>
      </c>
      <c r="U71" s="12">
        <v>3594.6</v>
      </c>
      <c r="V71" s="12">
        <v>4711.3999999999996</v>
      </c>
      <c r="W71" s="93">
        <f t="shared" si="14"/>
        <v>51518.59</v>
      </c>
    </row>
    <row r="72" spans="1:23" ht="20.25" customHeight="1" x14ac:dyDescent="0.25">
      <c r="A72" s="148"/>
      <c r="B72" s="164"/>
      <c r="C72" s="154"/>
      <c r="D72" s="151"/>
      <c r="E72" s="151"/>
      <c r="F72" s="151"/>
      <c r="G72" s="151"/>
      <c r="H72" s="64">
        <v>1003</v>
      </c>
      <c r="I72" s="64" t="s">
        <v>165</v>
      </c>
      <c r="J72" s="64">
        <v>313</v>
      </c>
      <c r="K72" s="12">
        <v>298736.3</v>
      </c>
      <c r="L72" s="12">
        <v>271762.40000000002</v>
      </c>
      <c r="M72" s="12">
        <v>216445.2</v>
      </c>
      <c r="N72" s="12">
        <v>367382.8</v>
      </c>
      <c r="O72" s="12">
        <v>298589.77899999998</v>
      </c>
      <c r="P72" s="12">
        <v>338314.5</v>
      </c>
      <c r="Q72" s="12">
        <v>321614.76</v>
      </c>
      <c r="R72" s="12">
        <v>308948.3</v>
      </c>
      <c r="S72" s="12">
        <v>321503.40000000002</v>
      </c>
      <c r="T72" s="12">
        <v>350042.1</v>
      </c>
      <c r="U72" s="12">
        <v>268357.7</v>
      </c>
      <c r="V72" s="12">
        <v>351738.1</v>
      </c>
      <c r="W72" s="93">
        <f t="shared" si="14"/>
        <v>3713435.3390000002</v>
      </c>
    </row>
    <row r="73" spans="1:23" ht="36.75" customHeight="1" x14ac:dyDescent="0.25">
      <c r="A73" s="147" t="s">
        <v>17</v>
      </c>
      <c r="B73" s="118" t="s">
        <v>394</v>
      </c>
      <c r="C73" s="117" t="s">
        <v>90</v>
      </c>
      <c r="E73" s="64" t="s">
        <v>90</v>
      </c>
      <c r="F73" s="64" t="s">
        <v>612</v>
      </c>
      <c r="G73" s="64" t="s">
        <v>236</v>
      </c>
      <c r="H73" s="64" t="s">
        <v>90</v>
      </c>
      <c r="I73" s="64" t="s">
        <v>90</v>
      </c>
      <c r="J73" s="64" t="s">
        <v>90</v>
      </c>
      <c r="K73" s="64" t="s">
        <v>90</v>
      </c>
      <c r="L73" s="64" t="s">
        <v>90</v>
      </c>
      <c r="M73" s="12" t="s">
        <v>90</v>
      </c>
      <c r="N73" s="64" t="s">
        <v>90</v>
      </c>
      <c r="O73" s="64" t="s">
        <v>90</v>
      </c>
      <c r="P73" s="64" t="s">
        <v>90</v>
      </c>
      <c r="Q73" s="64" t="s">
        <v>90</v>
      </c>
      <c r="R73" s="64" t="s">
        <v>90</v>
      </c>
      <c r="S73" s="64" t="s">
        <v>90</v>
      </c>
      <c r="T73" s="64" t="s">
        <v>90</v>
      </c>
      <c r="U73" s="64" t="s">
        <v>90</v>
      </c>
      <c r="V73" s="64" t="s">
        <v>90</v>
      </c>
      <c r="W73" s="93" t="s">
        <v>90</v>
      </c>
    </row>
    <row r="74" spans="1:23" ht="24" customHeight="1" x14ac:dyDescent="0.25">
      <c r="A74" s="155"/>
      <c r="B74" s="160" t="s">
        <v>91</v>
      </c>
      <c r="C74" s="152" t="s">
        <v>151</v>
      </c>
      <c r="D74" s="149" t="s">
        <v>90</v>
      </c>
      <c r="E74" s="149" t="s">
        <v>90</v>
      </c>
      <c r="F74" s="149" t="s">
        <v>90</v>
      </c>
      <c r="G74" s="149" t="s">
        <v>90</v>
      </c>
      <c r="H74" s="64">
        <v>1003</v>
      </c>
      <c r="I74" s="64" t="s">
        <v>166</v>
      </c>
      <c r="J74" s="64" t="s">
        <v>90</v>
      </c>
      <c r="K74" s="12">
        <f t="shared" ref="K74:P74" si="26">K75+K76</f>
        <v>442928.6</v>
      </c>
      <c r="L74" s="12">
        <f t="shared" si="26"/>
        <v>355356</v>
      </c>
      <c r="M74" s="12">
        <f t="shared" si="26"/>
        <v>233281.09999999998</v>
      </c>
      <c r="N74" s="12">
        <f t="shared" si="26"/>
        <v>373455.4</v>
      </c>
      <c r="O74" s="12">
        <f t="shared" si="26"/>
        <v>265413.53999999998</v>
      </c>
      <c r="P74" s="12">
        <f t="shared" si="26"/>
        <v>218971</v>
      </c>
      <c r="Q74" s="12">
        <f t="shared" ref="Q74:V74" si="27">Q75+Q76</f>
        <v>315232.59999999998</v>
      </c>
      <c r="R74" s="12">
        <f t="shared" si="27"/>
        <v>253365.6</v>
      </c>
      <c r="S74" s="12">
        <f t="shared" si="27"/>
        <v>207146</v>
      </c>
      <c r="T74" s="12">
        <f t="shared" si="27"/>
        <v>229284.2</v>
      </c>
      <c r="U74" s="12">
        <f t="shared" si="27"/>
        <v>175779.4</v>
      </c>
      <c r="V74" s="12">
        <f t="shared" si="27"/>
        <v>230395.1</v>
      </c>
      <c r="W74" s="93">
        <f t="shared" si="14"/>
        <v>3300608.5400000005</v>
      </c>
    </row>
    <row r="75" spans="1:23" ht="21.75" customHeight="1" x14ac:dyDescent="0.25">
      <c r="A75" s="155"/>
      <c r="B75" s="161"/>
      <c r="C75" s="153"/>
      <c r="D75" s="150"/>
      <c r="E75" s="150"/>
      <c r="F75" s="150"/>
      <c r="G75" s="150"/>
      <c r="H75" s="64">
        <v>1003</v>
      </c>
      <c r="I75" s="64" t="s">
        <v>166</v>
      </c>
      <c r="J75" s="64">
        <v>244</v>
      </c>
      <c r="K75" s="12">
        <v>6965.6</v>
      </c>
      <c r="L75" s="12">
        <v>5538.7</v>
      </c>
      <c r="M75" s="12">
        <v>3757.61</v>
      </c>
      <c r="N75" s="12">
        <v>5415</v>
      </c>
      <c r="O75" s="12">
        <v>4098.6400000000003</v>
      </c>
      <c r="P75" s="12">
        <v>2672.5</v>
      </c>
      <c r="Q75" s="12">
        <v>3671.6</v>
      </c>
      <c r="R75" s="12">
        <v>3015.9</v>
      </c>
      <c r="S75" s="12">
        <v>2686</v>
      </c>
      <c r="T75" s="12">
        <v>3068.5</v>
      </c>
      <c r="U75" s="12">
        <v>2352.5</v>
      </c>
      <c r="V75" s="12">
        <v>3083.4</v>
      </c>
      <c r="W75" s="93">
        <f t="shared" si="14"/>
        <v>46325.95</v>
      </c>
    </row>
    <row r="76" spans="1:23" ht="22.5" customHeight="1" x14ac:dyDescent="0.25">
      <c r="A76" s="148"/>
      <c r="B76" s="164"/>
      <c r="C76" s="154"/>
      <c r="D76" s="151"/>
      <c r="E76" s="151"/>
      <c r="F76" s="151"/>
      <c r="G76" s="151"/>
      <c r="H76" s="64">
        <v>1003</v>
      </c>
      <c r="I76" s="64" t="s">
        <v>166</v>
      </c>
      <c r="J76" s="64">
        <v>313</v>
      </c>
      <c r="K76" s="12">
        <v>435963</v>
      </c>
      <c r="L76" s="12">
        <v>349817.3</v>
      </c>
      <c r="M76" s="12">
        <v>229523.49</v>
      </c>
      <c r="N76" s="12">
        <v>368040.4</v>
      </c>
      <c r="O76" s="12">
        <v>261314.9</v>
      </c>
      <c r="P76" s="12">
        <v>216298.5</v>
      </c>
      <c r="Q76" s="12">
        <v>311561</v>
      </c>
      <c r="R76" s="12">
        <v>250349.7</v>
      </c>
      <c r="S76" s="12">
        <v>204460</v>
      </c>
      <c r="T76" s="12">
        <v>226215.7</v>
      </c>
      <c r="U76" s="12">
        <v>173426.9</v>
      </c>
      <c r="V76" s="12">
        <v>227311.7</v>
      </c>
      <c r="W76" s="93">
        <f t="shared" si="14"/>
        <v>3254282.5900000003</v>
      </c>
    </row>
    <row r="77" spans="1:23" ht="48.75" customHeight="1" x14ac:dyDescent="0.25">
      <c r="A77" s="147" t="s">
        <v>18</v>
      </c>
      <c r="B77" s="118" t="s">
        <v>393</v>
      </c>
      <c r="C77" s="117" t="s">
        <v>90</v>
      </c>
      <c r="D77" s="64">
        <v>1</v>
      </c>
      <c r="E77" s="64" t="s">
        <v>90</v>
      </c>
      <c r="F77" s="64" t="s">
        <v>612</v>
      </c>
      <c r="G77" s="64" t="s">
        <v>236</v>
      </c>
      <c r="H77" s="64" t="s">
        <v>90</v>
      </c>
      <c r="I77" s="64" t="s">
        <v>90</v>
      </c>
      <c r="J77" s="64" t="s">
        <v>90</v>
      </c>
      <c r="K77" s="64" t="s">
        <v>90</v>
      </c>
      <c r="L77" s="64" t="s">
        <v>90</v>
      </c>
      <c r="M77" s="12" t="s">
        <v>90</v>
      </c>
      <c r="N77" s="64" t="s">
        <v>90</v>
      </c>
      <c r="O77" s="64" t="s">
        <v>90</v>
      </c>
      <c r="P77" s="64" t="s">
        <v>90</v>
      </c>
      <c r="Q77" s="64" t="s">
        <v>90</v>
      </c>
      <c r="R77" s="64" t="s">
        <v>90</v>
      </c>
      <c r="S77" s="64" t="s">
        <v>90</v>
      </c>
      <c r="T77" s="64" t="s">
        <v>90</v>
      </c>
      <c r="U77" s="64" t="s">
        <v>90</v>
      </c>
      <c r="V77" s="64" t="s">
        <v>90</v>
      </c>
      <c r="W77" s="93" t="s">
        <v>90</v>
      </c>
    </row>
    <row r="78" spans="1:23" ht="19.5" customHeight="1" x14ac:dyDescent="0.25">
      <c r="A78" s="155"/>
      <c r="B78" s="160" t="s">
        <v>91</v>
      </c>
      <c r="C78" s="141" t="s">
        <v>151</v>
      </c>
      <c r="D78" s="147" t="s">
        <v>90</v>
      </c>
      <c r="E78" s="147" t="s">
        <v>90</v>
      </c>
      <c r="F78" s="147" t="s">
        <v>90</v>
      </c>
      <c r="G78" s="147" t="s">
        <v>90</v>
      </c>
      <c r="H78" s="180" t="s">
        <v>70</v>
      </c>
      <c r="I78" s="179"/>
      <c r="J78" s="64" t="s">
        <v>90</v>
      </c>
      <c r="K78" s="12">
        <f>K82+K83</f>
        <v>29321.599999999999</v>
      </c>
      <c r="L78" s="12">
        <f>L82+L83</f>
        <v>28000</v>
      </c>
      <c r="M78" s="12">
        <f>M82+M83</f>
        <v>21854.639999999999</v>
      </c>
      <c r="N78" s="12">
        <f>N82+N83</f>
        <v>36794.5</v>
      </c>
      <c r="O78" s="12">
        <f>O82+O83</f>
        <v>29249.93</v>
      </c>
      <c r="P78" s="12">
        <f>P82+P83+P79</f>
        <v>31509</v>
      </c>
      <c r="Q78" s="12">
        <f t="shared" ref="Q78:V78" si="28">Q82+Q83+Q79+Q81</f>
        <v>124523.89</v>
      </c>
      <c r="R78" s="12">
        <f t="shared" si="28"/>
        <v>143197.70000000001</v>
      </c>
      <c r="S78" s="12">
        <f>S82+S83+S79+S81+S80</f>
        <v>313940.7</v>
      </c>
      <c r="T78" s="12">
        <f t="shared" si="28"/>
        <v>382266.4</v>
      </c>
      <c r="U78" s="12">
        <f t="shared" si="28"/>
        <v>383541.6</v>
      </c>
      <c r="V78" s="12">
        <f t="shared" si="28"/>
        <v>490257.1</v>
      </c>
      <c r="W78" s="93">
        <f t="shared" si="14"/>
        <v>2014457.06</v>
      </c>
    </row>
    <row r="79" spans="1:23" ht="19.5" customHeight="1" x14ac:dyDescent="0.25">
      <c r="A79" s="155"/>
      <c r="B79" s="161"/>
      <c r="C79" s="174"/>
      <c r="D79" s="162"/>
      <c r="E79" s="162"/>
      <c r="F79" s="162"/>
      <c r="G79" s="162"/>
      <c r="H79" s="64">
        <v>1001</v>
      </c>
      <c r="I79" s="64" t="s">
        <v>286</v>
      </c>
      <c r="J79" s="64">
        <v>244</v>
      </c>
      <c r="K79" s="12">
        <v>0</v>
      </c>
      <c r="L79" s="12">
        <v>0</v>
      </c>
      <c r="M79" s="12">
        <v>0</v>
      </c>
      <c r="N79" s="12">
        <v>0</v>
      </c>
      <c r="O79" s="12">
        <v>0</v>
      </c>
      <c r="P79" s="12">
        <v>0</v>
      </c>
      <c r="Q79" s="12">
        <v>7764.3</v>
      </c>
      <c r="R79" s="12">
        <v>10300</v>
      </c>
      <c r="S79" s="12">
        <v>14254</v>
      </c>
      <c r="T79" s="12">
        <v>16956.8</v>
      </c>
      <c r="U79" s="12">
        <v>0</v>
      </c>
      <c r="V79" s="12">
        <v>0</v>
      </c>
      <c r="W79" s="93">
        <f t="shared" si="14"/>
        <v>49275.1</v>
      </c>
    </row>
    <row r="80" spans="1:23" ht="19.5" customHeight="1" x14ac:dyDescent="0.25">
      <c r="A80" s="155"/>
      <c r="B80" s="161"/>
      <c r="C80" s="174"/>
      <c r="D80" s="162"/>
      <c r="E80" s="162"/>
      <c r="F80" s="162"/>
      <c r="G80" s="162"/>
      <c r="H80" s="64">
        <v>1001</v>
      </c>
      <c r="I80" s="64" t="s">
        <v>1028</v>
      </c>
      <c r="J80" s="64">
        <v>312</v>
      </c>
      <c r="K80" s="12">
        <v>0</v>
      </c>
      <c r="L80" s="12">
        <v>0</v>
      </c>
      <c r="M80" s="12">
        <v>0</v>
      </c>
      <c r="N80" s="12">
        <v>0</v>
      </c>
      <c r="O80" s="12">
        <v>0</v>
      </c>
      <c r="P80" s="12">
        <v>0</v>
      </c>
      <c r="Q80" s="12">
        <v>0</v>
      </c>
      <c r="R80" s="12">
        <v>0</v>
      </c>
      <c r="S80" s="12">
        <v>58135.199999999997</v>
      </c>
      <c r="T80" s="12">
        <v>0</v>
      </c>
      <c r="U80" s="12">
        <v>0</v>
      </c>
      <c r="V80" s="12">
        <v>0</v>
      </c>
      <c r="W80" s="93">
        <f t="shared" si="14"/>
        <v>58135.199999999997</v>
      </c>
    </row>
    <row r="81" spans="1:23" ht="19.5" customHeight="1" x14ac:dyDescent="0.25">
      <c r="A81" s="155"/>
      <c r="B81" s="161"/>
      <c r="C81" s="174"/>
      <c r="D81" s="162"/>
      <c r="E81" s="162"/>
      <c r="F81" s="162"/>
      <c r="G81" s="162"/>
      <c r="H81" s="64">
        <v>1001</v>
      </c>
      <c r="I81" s="64" t="s">
        <v>297</v>
      </c>
      <c r="J81" s="64">
        <v>312</v>
      </c>
      <c r="K81" s="12">
        <v>0</v>
      </c>
      <c r="L81" s="12">
        <v>0</v>
      </c>
      <c r="M81" s="12">
        <v>0</v>
      </c>
      <c r="N81" s="12">
        <v>0</v>
      </c>
      <c r="O81" s="12">
        <v>0</v>
      </c>
      <c r="P81" s="12">
        <v>0</v>
      </c>
      <c r="Q81" s="12">
        <v>87642</v>
      </c>
      <c r="R81" s="12">
        <v>104721</v>
      </c>
      <c r="S81" s="12">
        <v>213373.4</v>
      </c>
      <c r="T81" s="12">
        <v>330415.90000000002</v>
      </c>
      <c r="U81" s="12">
        <v>356718.8</v>
      </c>
      <c r="V81" s="12">
        <v>456820.1</v>
      </c>
      <c r="W81" s="93">
        <f t="shared" si="14"/>
        <v>1549691.2000000002</v>
      </c>
    </row>
    <row r="82" spans="1:23" ht="24" customHeight="1" x14ac:dyDescent="0.25">
      <c r="A82" s="155"/>
      <c r="B82" s="161"/>
      <c r="C82" s="174"/>
      <c r="D82" s="162"/>
      <c r="E82" s="162"/>
      <c r="F82" s="162"/>
      <c r="G82" s="162"/>
      <c r="H82" s="64">
        <v>1001</v>
      </c>
      <c r="I82" s="64" t="s">
        <v>167</v>
      </c>
      <c r="J82" s="64">
        <v>244</v>
      </c>
      <c r="K82" s="12">
        <v>332.6</v>
      </c>
      <c r="L82" s="12">
        <v>313.2</v>
      </c>
      <c r="M82" s="12">
        <v>221.46</v>
      </c>
      <c r="N82" s="12">
        <v>362.7</v>
      </c>
      <c r="O82" s="12">
        <v>291.2</v>
      </c>
      <c r="P82" s="12">
        <v>284.60000000000002</v>
      </c>
      <c r="Q82" s="12">
        <v>471.7</v>
      </c>
      <c r="R82" s="12">
        <v>262.89999999999998</v>
      </c>
      <c r="S82" s="12">
        <v>253.6</v>
      </c>
      <c r="T82" s="12">
        <v>329.6</v>
      </c>
      <c r="U82" s="12">
        <v>253.4</v>
      </c>
      <c r="V82" s="12">
        <v>315.8</v>
      </c>
      <c r="W82" s="93">
        <f t="shared" si="14"/>
        <v>3692.76</v>
      </c>
    </row>
    <row r="83" spans="1:23" ht="24.75" customHeight="1" x14ac:dyDescent="0.25">
      <c r="A83" s="155"/>
      <c r="B83" s="164"/>
      <c r="C83" s="175"/>
      <c r="D83" s="173"/>
      <c r="E83" s="173"/>
      <c r="F83" s="173"/>
      <c r="G83" s="173"/>
      <c r="H83" s="64">
        <v>1001</v>
      </c>
      <c r="I83" s="64" t="s">
        <v>167</v>
      </c>
      <c r="J83" s="64">
        <v>312</v>
      </c>
      <c r="K83" s="12">
        <v>28989</v>
      </c>
      <c r="L83" s="12">
        <v>27686.799999999999</v>
      </c>
      <c r="M83" s="12">
        <v>21633.18</v>
      </c>
      <c r="N83" s="12">
        <v>36431.800000000003</v>
      </c>
      <c r="O83" s="12">
        <v>28958.73</v>
      </c>
      <c r="P83" s="12">
        <v>31224.400000000001</v>
      </c>
      <c r="Q83" s="12">
        <v>28645.89</v>
      </c>
      <c r="R83" s="12">
        <v>27913.8</v>
      </c>
      <c r="S83" s="12">
        <v>27924.5</v>
      </c>
      <c r="T83" s="12">
        <v>34564.1</v>
      </c>
      <c r="U83" s="12">
        <v>26569.4</v>
      </c>
      <c r="V83" s="12">
        <v>33121.199999999997</v>
      </c>
      <c r="W83" s="93">
        <f t="shared" si="14"/>
        <v>353662.8</v>
      </c>
    </row>
    <row r="84" spans="1:23" ht="24.75" customHeight="1" x14ac:dyDescent="0.25">
      <c r="A84" s="155"/>
      <c r="B84" s="160" t="s">
        <v>34</v>
      </c>
      <c r="C84" s="141" t="s">
        <v>151</v>
      </c>
      <c r="D84" s="147" t="s">
        <v>90</v>
      </c>
      <c r="E84" s="147" t="s">
        <v>90</v>
      </c>
      <c r="F84" s="147" t="s">
        <v>90</v>
      </c>
      <c r="G84" s="147" t="s">
        <v>90</v>
      </c>
      <c r="H84" s="64">
        <v>1001</v>
      </c>
      <c r="I84" s="64" t="s">
        <v>1028</v>
      </c>
      <c r="J84" s="64">
        <v>312</v>
      </c>
      <c r="K84" s="12">
        <v>0</v>
      </c>
      <c r="L84" s="12">
        <v>0</v>
      </c>
      <c r="M84" s="12">
        <v>0</v>
      </c>
      <c r="N84" s="12">
        <v>0</v>
      </c>
      <c r="O84" s="12">
        <v>0</v>
      </c>
      <c r="P84" s="12">
        <v>0</v>
      </c>
      <c r="Q84" s="12">
        <v>0</v>
      </c>
      <c r="R84" s="12">
        <v>0</v>
      </c>
      <c r="S84" s="12">
        <v>587811.4</v>
      </c>
      <c r="T84" s="12">
        <v>0</v>
      </c>
      <c r="U84" s="12">
        <v>0</v>
      </c>
      <c r="V84" s="12">
        <v>0</v>
      </c>
      <c r="W84" s="93">
        <f t="shared" si="14"/>
        <v>587811.4</v>
      </c>
    </row>
    <row r="85" spans="1:23" ht="24.75" customHeight="1" x14ac:dyDescent="0.25">
      <c r="A85" s="148"/>
      <c r="B85" s="163"/>
      <c r="C85" s="175"/>
      <c r="D85" s="173"/>
      <c r="E85" s="173"/>
      <c r="F85" s="173"/>
      <c r="G85" s="173"/>
      <c r="H85" s="64">
        <v>1001</v>
      </c>
      <c r="I85" s="64" t="s">
        <v>297</v>
      </c>
      <c r="J85" s="64">
        <v>312</v>
      </c>
      <c r="K85" s="12">
        <v>0</v>
      </c>
      <c r="L85" s="12">
        <v>0</v>
      </c>
      <c r="M85" s="12">
        <v>0</v>
      </c>
      <c r="N85" s="12">
        <v>0</v>
      </c>
      <c r="O85" s="12">
        <v>0</v>
      </c>
      <c r="P85" s="12">
        <v>0</v>
      </c>
      <c r="Q85" s="12">
        <v>1373058</v>
      </c>
      <c r="R85" s="12">
        <v>1640628.4</v>
      </c>
      <c r="S85" s="12">
        <v>2157442.6</v>
      </c>
      <c r="T85" s="12">
        <v>3340871.4</v>
      </c>
      <c r="U85" s="12">
        <v>3606823.6</v>
      </c>
      <c r="V85" s="12">
        <v>3696089.5</v>
      </c>
      <c r="W85" s="93">
        <f t="shared" si="14"/>
        <v>15814913.5</v>
      </c>
    </row>
    <row r="86" spans="1:23" ht="36.75" customHeight="1" x14ac:dyDescent="0.25">
      <c r="A86" s="147" t="s">
        <v>19</v>
      </c>
      <c r="B86" s="118" t="s">
        <v>20</v>
      </c>
      <c r="C86" s="117" t="s">
        <v>90</v>
      </c>
      <c r="D86" s="64">
        <v>1</v>
      </c>
      <c r="E86" s="64" t="s">
        <v>90</v>
      </c>
      <c r="F86" s="64" t="s">
        <v>612</v>
      </c>
      <c r="G86" s="64" t="s">
        <v>236</v>
      </c>
      <c r="H86" s="64" t="s">
        <v>90</v>
      </c>
      <c r="I86" s="64" t="s">
        <v>90</v>
      </c>
      <c r="J86" s="64" t="s">
        <v>90</v>
      </c>
      <c r="K86" s="64" t="s">
        <v>90</v>
      </c>
      <c r="L86" s="64" t="s">
        <v>90</v>
      </c>
      <c r="M86" s="12" t="s">
        <v>90</v>
      </c>
      <c r="N86" s="64" t="s">
        <v>90</v>
      </c>
      <c r="O86" s="64" t="s">
        <v>90</v>
      </c>
      <c r="P86" s="64" t="s">
        <v>90</v>
      </c>
      <c r="Q86" s="64" t="s">
        <v>90</v>
      </c>
      <c r="R86" s="64" t="s">
        <v>90</v>
      </c>
      <c r="S86" s="64" t="s">
        <v>90</v>
      </c>
      <c r="T86" s="64" t="s">
        <v>90</v>
      </c>
      <c r="U86" s="64" t="s">
        <v>90</v>
      </c>
      <c r="V86" s="64" t="s">
        <v>90</v>
      </c>
      <c r="W86" s="93" t="s">
        <v>90</v>
      </c>
    </row>
    <row r="87" spans="1:23" ht="34.5" customHeight="1" x14ac:dyDescent="0.25">
      <c r="A87" s="155"/>
      <c r="B87" s="160" t="s">
        <v>91</v>
      </c>
      <c r="C87" s="141" t="s">
        <v>151</v>
      </c>
      <c r="D87" s="147" t="s">
        <v>90</v>
      </c>
      <c r="E87" s="147" t="s">
        <v>90</v>
      </c>
      <c r="F87" s="147" t="s">
        <v>90</v>
      </c>
      <c r="G87" s="147" t="s">
        <v>90</v>
      </c>
      <c r="H87" s="64">
        <v>1003</v>
      </c>
      <c r="I87" s="64" t="s">
        <v>179</v>
      </c>
      <c r="J87" s="64" t="s">
        <v>90</v>
      </c>
      <c r="K87" s="12">
        <f t="shared" ref="K87:U87" si="29">K88+K89</f>
        <v>60242.7</v>
      </c>
      <c r="L87" s="12">
        <f t="shared" si="29"/>
        <v>76629.2</v>
      </c>
      <c r="M87" s="12">
        <f t="shared" si="29"/>
        <v>52599.920000000006</v>
      </c>
      <c r="N87" s="12">
        <f t="shared" si="29"/>
        <v>70924.600000000006</v>
      </c>
      <c r="O87" s="12">
        <f t="shared" si="29"/>
        <v>70565.23</v>
      </c>
      <c r="P87" s="12">
        <f t="shared" si="29"/>
        <v>43509</v>
      </c>
      <c r="Q87" s="12">
        <f t="shared" si="29"/>
        <v>40243.128999999994</v>
      </c>
      <c r="R87" s="12">
        <f t="shared" si="29"/>
        <v>6354.4000000000005</v>
      </c>
      <c r="S87" s="12">
        <f t="shared" si="29"/>
        <v>2660.5</v>
      </c>
      <c r="T87" s="12">
        <f t="shared" si="29"/>
        <v>3554.8</v>
      </c>
      <c r="U87" s="12">
        <f t="shared" si="29"/>
        <v>2670.1</v>
      </c>
      <c r="V87" s="12">
        <f t="shared" ref="V87" si="30">V88+V89</f>
        <v>3504.7000000000003</v>
      </c>
      <c r="W87" s="93">
        <f t="shared" si="14"/>
        <v>433458.27900000004</v>
      </c>
    </row>
    <row r="88" spans="1:23" ht="22.5" customHeight="1" x14ac:dyDescent="0.25">
      <c r="A88" s="155"/>
      <c r="B88" s="161"/>
      <c r="C88" s="174"/>
      <c r="D88" s="162"/>
      <c r="E88" s="162"/>
      <c r="F88" s="162"/>
      <c r="G88" s="162"/>
      <c r="H88" s="64">
        <v>1003</v>
      </c>
      <c r="I88" s="64" t="s">
        <v>179</v>
      </c>
      <c r="J88" s="64">
        <v>244</v>
      </c>
      <c r="K88" s="12">
        <v>643.20000000000005</v>
      </c>
      <c r="L88" s="12">
        <v>785.8</v>
      </c>
      <c r="M88" s="12">
        <v>533.94000000000005</v>
      </c>
      <c r="N88" s="12">
        <v>858.1</v>
      </c>
      <c r="O88" s="12">
        <v>253.9</v>
      </c>
      <c r="P88" s="12">
        <v>439.2</v>
      </c>
      <c r="Q88" s="12">
        <v>200.89500000000001</v>
      </c>
      <c r="R88" s="12">
        <v>162.1</v>
      </c>
      <c r="S88" s="12">
        <v>94</v>
      </c>
      <c r="T88" s="12">
        <v>94.8</v>
      </c>
      <c r="U88" s="12">
        <v>17.5</v>
      </c>
      <c r="V88" s="12">
        <v>27.9</v>
      </c>
      <c r="W88" s="93">
        <f t="shared" si="14"/>
        <v>4111.335</v>
      </c>
    </row>
    <row r="89" spans="1:23" ht="21.75" customHeight="1" x14ac:dyDescent="0.25">
      <c r="A89" s="155"/>
      <c r="B89" s="161"/>
      <c r="C89" s="174"/>
      <c r="D89" s="162"/>
      <c r="E89" s="162"/>
      <c r="F89" s="162"/>
      <c r="G89" s="162"/>
      <c r="H89" s="64">
        <v>1003</v>
      </c>
      <c r="I89" s="64" t="s">
        <v>179</v>
      </c>
      <c r="J89" s="64">
        <v>313</v>
      </c>
      <c r="K89" s="12">
        <v>59599.5</v>
      </c>
      <c r="L89" s="12">
        <v>75843.399999999994</v>
      </c>
      <c r="M89" s="12">
        <v>52065.98</v>
      </c>
      <c r="N89" s="12">
        <v>70066.5</v>
      </c>
      <c r="O89" s="12">
        <v>70311.33</v>
      </c>
      <c r="P89" s="12">
        <v>43069.8</v>
      </c>
      <c r="Q89" s="12">
        <v>40042.233999999997</v>
      </c>
      <c r="R89" s="12">
        <v>6192.3</v>
      </c>
      <c r="S89" s="12">
        <v>2566.5</v>
      </c>
      <c r="T89" s="12">
        <v>3460</v>
      </c>
      <c r="U89" s="12">
        <v>2652.6</v>
      </c>
      <c r="V89" s="12">
        <v>3476.8</v>
      </c>
      <c r="W89" s="93">
        <f t="shared" si="14"/>
        <v>429346.94399999996</v>
      </c>
    </row>
    <row r="90" spans="1:23" ht="21.75" customHeight="1" x14ac:dyDescent="0.25">
      <c r="A90" s="155"/>
      <c r="B90" s="161"/>
      <c r="C90" s="174"/>
      <c r="D90" s="162"/>
      <c r="E90" s="162"/>
      <c r="F90" s="162"/>
      <c r="G90" s="162"/>
      <c r="H90" s="64">
        <v>1003</v>
      </c>
      <c r="I90" s="64" t="s">
        <v>304</v>
      </c>
      <c r="J90" s="64">
        <v>244</v>
      </c>
      <c r="K90" s="12">
        <v>0</v>
      </c>
      <c r="L90" s="12">
        <v>0</v>
      </c>
      <c r="M90" s="12">
        <v>0</v>
      </c>
      <c r="N90" s="12">
        <v>0</v>
      </c>
      <c r="O90" s="12">
        <v>0</v>
      </c>
      <c r="P90" s="12">
        <v>0</v>
      </c>
      <c r="Q90" s="12">
        <v>0</v>
      </c>
      <c r="R90" s="12">
        <v>1958.6</v>
      </c>
      <c r="S90" s="12">
        <v>0</v>
      </c>
      <c r="T90" s="12">
        <v>0</v>
      </c>
      <c r="U90" s="12">
        <v>0</v>
      </c>
      <c r="V90" s="12">
        <v>0</v>
      </c>
      <c r="W90" s="93">
        <f t="shared" si="14"/>
        <v>1958.6</v>
      </c>
    </row>
    <row r="91" spans="1:23" ht="21.75" customHeight="1" x14ac:dyDescent="0.25">
      <c r="A91" s="155"/>
      <c r="B91" s="161"/>
      <c r="C91" s="174"/>
      <c r="D91" s="162"/>
      <c r="E91" s="162"/>
      <c r="F91" s="162"/>
      <c r="G91" s="162"/>
      <c r="H91" s="64">
        <v>1003</v>
      </c>
      <c r="I91" s="64" t="s">
        <v>304</v>
      </c>
      <c r="J91" s="64">
        <v>323</v>
      </c>
      <c r="K91" s="12">
        <v>0</v>
      </c>
      <c r="L91" s="12">
        <v>0</v>
      </c>
      <c r="M91" s="12">
        <v>0</v>
      </c>
      <c r="N91" s="12">
        <v>0</v>
      </c>
      <c r="O91" s="12">
        <v>0</v>
      </c>
      <c r="P91" s="12">
        <v>0</v>
      </c>
      <c r="Q91" s="12">
        <v>0</v>
      </c>
      <c r="R91" s="12">
        <v>504</v>
      </c>
      <c r="S91" s="12">
        <v>0</v>
      </c>
      <c r="T91" s="12">
        <v>0</v>
      </c>
      <c r="U91" s="12">
        <v>0</v>
      </c>
      <c r="V91" s="12">
        <v>0</v>
      </c>
      <c r="W91" s="93">
        <f t="shared" si="14"/>
        <v>504</v>
      </c>
    </row>
    <row r="92" spans="1:23" ht="21.75" customHeight="1" x14ac:dyDescent="0.25">
      <c r="A92" s="162"/>
      <c r="B92" s="163"/>
      <c r="C92" s="175"/>
      <c r="D92" s="173"/>
      <c r="E92" s="173"/>
      <c r="F92" s="173"/>
      <c r="G92" s="173"/>
      <c r="H92" s="64">
        <v>1003</v>
      </c>
      <c r="I92" s="64" t="s">
        <v>304</v>
      </c>
      <c r="J92" s="64">
        <v>313</v>
      </c>
      <c r="K92" s="12">
        <v>0</v>
      </c>
      <c r="L92" s="12">
        <v>0</v>
      </c>
      <c r="M92" s="12">
        <v>0</v>
      </c>
      <c r="N92" s="12">
        <v>0</v>
      </c>
      <c r="O92" s="12">
        <v>0</v>
      </c>
      <c r="P92" s="12">
        <v>0</v>
      </c>
      <c r="Q92" s="12">
        <v>0</v>
      </c>
      <c r="R92" s="12">
        <v>16877.8</v>
      </c>
      <c r="S92" s="12">
        <v>32309.4</v>
      </c>
      <c r="T92" s="12">
        <v>44046.7</v>
      </c>
      <c r="U92" s="12">
        <v>44046.7</v>
      </c>
      <c r="V92" s="12">
        <v>55044.6</v>
      </c>
      <c r="W92" s="93">
        <f t="shared" si="14"/>
        <v>192325.19999999998</v>
      </c>
    </row>
    <row r="93" spans="1:23" ht="21.75" customHeight="1" x14ac:dyDescent="0.25">
      <c r="A93" s="162"/>
      <c r="B93" s="160" t="s">
        <v>34</v>
      </c>
      <c r="C93" s="141" t="s">
        <v>151</v>
      </c>
      <c r="D93" s="147" t="s">
        <v>90</v>
      </c>
      <c r="E93" s="147" t="s">
        <v>90</v>
      </c>
      <c r="F93" s="147" t="s">
        <v>90</v>
      </c>
      <c r="G93" s="147" t="s">
        <v>90</v>
      </c>
      <c r="H93" s="64">
        <v>1003</v>
      </c>
      <c r="I93" s="64" t="s">
        <v>304</v>
      </c>
      <c r="J93" s="64">
        <v>244</v>
      </c>
      <c r="K93" s="12">
        <v>0</v>
      </c>
      <c r="L93" s="12">
        <v>0</v>
      </c>
      <c r="M93" s="12">
        <v>0</v>
      </c>
      <c r="N93" s="12">
        <v>0</v>
      </c>
      <c r="O93" s="12">
        <v>0</v>
      </c>
      <c r="P93" s="12">
        <v>0</v>
      </c>
      <c r="Q93" s="12">
        <v>0</v>
      </c>
      <c r="R93" s="12">
        <v>30685.5</v>
      </c>
      <c r="S93" s="12">
        <v>0</v>
      </c>
      <c r="T93" s="12">
        <v>0</v>
      </c>
      <c r="U93" s="12">
        <v>0</v>
      </c>
      <c r="V93" s="12">
        <v>0</v>
      </c>
      <c r="W93" s="93">
        <f t="shared" si="14"/>
        <v>30685.5</v>
      </c>
    </row>
    <row r="94" spans="1:23" ht="21.75" customHeight="1" x14ac:dyDescent="0.25">
      <c r="A94" s="162"/>
      <c r="B94" s="161"/>
      <c r="C94" s="165"/>
      <c r="D94" s="162"/>
      <c r="E94" s="162"/>
      <c r="F94" s="162"/>
      <c r="G94" s="162"/>
      <c r="H94" s="64">
        <v>1003</v>
      </c>
      <c r="I94" s="64" t="s">
        <v>304</v>
      </c>
      <c r="J94" s="64">
        <v>323</v>
      </c>
      <c r="K94" s="12">
        <v>0</v>
      </c>
      <c r="L94" s="12">
        <v>0</v>
      </c>
      <c r="M94" s="12">
        <v>0</v>
      </c>
      <c r="N94" s="12">
        <v>0</v>
      </c>
      <c r="O94" s="12">
        <v>0</v>
      </c>
      <c r="P94" s="12">
        <v>0</v>
      </c>
      <c r="Q94" s="12">
        <v>0</v>
      </c>
      <c r="R94" s="12">
        <v>7896</v>
      </c>
      <c r="S94" s="12">
        <v>0</v>
      </c>
      <c r="T94" s="12">
        <v>0</v>
      </c>
      <c r="U94" s="12">
        <v>0</v>
      </c>
      <c r="V94" s="12">
        <v>0</v>
      </c>
      <c r="W94" s="93">
        <f t="shared" si="14"/>
        <v>7896</v>
      </c>
    </row>
    <row r="95" spans="1:23" ht="21.75" customHeight="1" x14ac:dyDescent="0.25">
      <c r="A95" s="173"/>
      <c r="B95" s="163"/>
      <c r="C95" s="175"/>
      <c r="D95" s="162"/>
      <c r="E95" s="162"/>
      <c r="F95" s="162"/>
      <c r="G95" s="162"/>
      <c r="H95" s="64">
        <v>1003</v>
      </c>
      <c r="I95" s="64" t="s">
        <v>304</v>
      </c>
      <c r="J95" s="64">
        <v>313</v>
      </c>
      <c r="K95" s="12">
        <v>0</v>
      </c>
      <c r="L95" s="12">
        <v>0</v>
      </c>
      <c r="M95" s="12">
        <v>0</v>
      </c>
      <c r="N95" s="12">
        <v>0</v>
      </c>
      <c r="O95" s="12">
        <v>0</v>
      </c>
      <c r="P95" s="12">
        <v>0</v>
      </c>
      <c r="Q95" s="12">
        <v>0</v>
      </c>
      <c r="R95" s="12">
        <v>264419.3</v>
      </c>
      <c r="S95" s="12">
        <v>326683.7</v>
      </c>
      <c r="T95" s="12">
        <v>445361</v>
      </c>
      <c r="U95" s="12">
        <v>445361</v>
      </c>
      <c r="V95" s="12">
        <v>445361</v>
      </c>
      <c r="W95" s="93">
        <f t="shared" si="14"/>
        <v>1927186</v>
      </c>
    </row>
    <row r="96" spans="1:23" ht="60" customHeight="1" x14ac:dyDescent="0.25">
      <c r="A96" s="147" t="s">
        <v>21</v>
      </c>
      <c r="B96" s="118" t="s">
        <v>392</v>
      </c>
      <c r="C96" s="117" t="s">
        <v>90</v>
      </c>
      <c r="D96" s="64">
        <v>1</v>
      </c>
      <c r="E96" s="64" t="s">
        <v>90</v>
      </c>
      <c r="F96" s="64" t="s">
        <v>612</v>
      </c>
      <c r="G96" s="64" t="s">
        <v>236</v>
      </c>
      <c r="H96" s="64" t="s">
        <v>90</v>
      </c>
      <c r="I96" s="64" t="s">
        <v>90</v>
      </c>
      <c r="J96" s="64" t="s">
        <v>90</v>
      </c>
      <c r="K96" s="64" t="s">
        <v>90</v>
      </c>
      <c r="L96" s="64" t="s">
        <v>90</v>
      </c>
      <c r="M96" s="12" t="s">
        <v>90</v>
      </c>
      <c r="N96" s="64" t="s">
        <v>90</v>
      </c>
      <c r="O96" s="64" t="s">
        <v>90</v>
      </c>
      <c r="P96" s="64" t="s">
        <v>90</v>
      </c>
      <c r="Q96" s="64" t="s">
        <v>90</v>
      </c>
      <c r="R96" s="64" t="s">
        <v>90</v>
      </c>
      <c r="S96" s="64" t="s">
        <v>90</v>
      </c>
      <c r="T96" s="64" t="s">
        <v>90</v>
      </c>
      <c r="U96" s="64" t="s">
        <v>90</v>
      </c>
      <c r="V96" s="64" t="s">
        <v>90</v>
      </c>
      <c r="W96" s="93" t="s">
        <v>90</v>
      </c>
    </row>
    <row r="97" spans="1:23" ht="19.5" customHeight="1" x14ac:dyDescent="0.25">
      <c r="A97" s="155"/>
      <c r="B97" s="160" t="s">
        <v>91</v>
      </c>
      <c r="C97" s="141" t="s">
        <v>151</v>
      </c>
      <c r="D97" s="147" t="s">
        <v>90</v>
      </c>
      <c r="E97" s="147" t="s">
        <v>90</v>
      </c>
      <c r="F97" s="147" t="s">
        <v>90</v>
      </c>
      <c r="G97" s="147" t="s">
        <v>90</v>
      </c>
      <c r="H97" s="64">
        <v>1003</v>
      </c>
      <c r="I97" s="64" t="s">
        <v>180</v>
      </c>
      <c r="J97" s="64" t="s">
        <v>90</v>
      </c>
      <c r="K97" s="12">
        <f>K98+K99+K101</f>
        <v>15971.8</v>
      </c>
      <c r="L97" s="12">
        <f>L98+L99+L101</f>
        <v>16765.900000000001</v>
      </c>
      <c r="M97" s="12">
        <f>M98+M99+M101</f>
        <v>11784.37536</v>
      </c>
      <c r="N97" s="12">
        <f t="shared" ref="N97:U97" si="31">N98+N99+N101+N100</f>
        <v>17790.47</v>
      </c>
      <c r="O97" s="12">
        <f t="shared" si="31"/>
        <v>16578.599999999999</v>
      </c>
      <c r="P97" s="12">
        <f t="shared" si="31"/>
        <v>15548.4</v>
      </c>
      <c r="Q97" s="12">
        <f t="shared" si="31"/>
        <v>18342.8</v>
      </c>
      <c r="R97" s="12">
        <f t="shared" si="31"/>
        <v>19989.2</v>
      </c>
      <c r="S97" s="12">
        <f t="shared" si="31"/>
        <v>19942.8</v>
      </c>
      <c r="T97" s="12">
        <f t="shared" si="31"/>
        <v>22078.600000000002</v>
      </c>
      <c r="U97" s="12">
        <f t="shared" si="31"/>
        <v>16930.400000000001</v>
      </c>
      <c r="V97" s="12">
        <f t="shared" ref="V97" si="32">V98+V99+V101+V100</f>
        <v>22091.7</v>
      </c>
      <c r="W97" s="93">
        <f t="shared" si="14"/>
        <v>213815.04535999999</v>
      </c>
    </row>
    <row r="98" spans="1:23" ht="15" customHeight="1" x14ac:dyDescent="0.25">
      <c r="A98" s="155"/>
      <c r="B98" s="161"/>
      <c r="C98" s="165"/>
      <c r="D98" s="155"/>
      <c r="E98" s="155"/>
      <c r="F98" s="155"/>
      <c r="G98" s="155"/>
      <c r="H98" s="64">
        <v>1003</v>
      </c>
      <c r="I98" s="64" t="s">
        <v>180</v>
      </c>
      <c r="J98" s="64">
        <v>323</v>
      </c>
      <c r="K98" s="12">
        <v>1713.3</v>
      </c>
      <c r="L98" s="12">
        <v>1290.9000000000001</v>
      </c>
      <c r="M98" s="12">
        <v>1111.37565</v>
      </c>
      <c r="N98" s="12">
        <v>201.8</v>
      </c>
      <c r="O98" s="12">
        <v>0</v>
      </c>
      <c r="P98" s="12">
        <v>0</v>
      </c>
      <c r="Q98" s="12">
        <v>0</v>
      </c>
      <c r="R98" s="12">
        <v>0</v>
      </c>
      <c r="S98" s="12">
        <v>0</v>
      </c>
      <c r="T98" s="12">
        <v>0</v>
      </c>
      <c r="U98" s="12">
        <v>0</v>
      </c>
      <c r="V98" s="12">
        <v>0</v>
      </c>
      <c r="W98" s="93">
        <f t="shared" si="14"/>
        <v>4317.37565</v>
      </c>
    </row>
    <row r="99" spans="1:23" ht="15" customHeight="1" x14ac:dyDescent="0.25">
      <c r="A99" s="155"/>
      <c r="B99" s="161"/>
      <c r="C99" s="165"/>
      <c r="D99" s="155"/>
      <c r="E99" s="155"/>
      <c r="F99" s="155"/>
      <c r="G99" s="155"/>
      <c r="H99" s="64">
        <v>1003</v>
      </c>
      <c r="I99" s="64" t="s">
        <v>180</v>
      </c>
      <c r="J99" s="64">
        <v>244</v>
      </c>
      <c r="K99" s="12">
        <v>239.1</v>
      </c>
      <c r="L99" s="12">
        <v>255.5</v>
      </c>
      <c r="M99" s="12">
        <v>216.64</v>
      </c>
      <c r="N99" s="12">
        <v>241.4</v>
      </c>
      <c r="O99" s="12">
        <v>291.39999999999998</v>
      </c>
      <c r="P99" s="12">
        <v>230.4</v>
      </c>
      <c r="Q99" s="12">
        <v>289</v>
      </c>
      <c r="R99" s="12">
        <v>322.5</v>
      </c>
      <c r="S99" s="12">
        <v>300</v>
      </c>
      <c r="T99" s="12">
        <v>332.4</v>
      </c>
      <c r="U99" s="12">
        <v>254.8</v>
      </c>
      <c r="V99" s="12">
        <v>332.2</v>
      </c>
      <c r="W99" s="93">
        <f t="shared" si="14"/>
        <v>3305.34</v>
      </c>
    </row>
    <row r="100" spans="1:23" ht="15" customHeight="1" x14ac:dyDescent="0.25">
      <c r="A100" s="155"/>
      <c r="B100" s="161"/>
      <c r="C100" s="165"/>
      <c r="D100" s="155"/>
      <c r="E100" s="155"/>
      <c r="F100" s="155"/>
      <c r="G100" s="155"/>
      <c r="H100" s="64">
        <v>1003</v>
      </c>
      <c r="I100" s="64" t="s">
        <v>180</v>
      </c>
      <c r="J100" s="64">
        <v>811</v>
      </c>
      <c r="K100" s="12">
        <v>0</v>
      </c>
      <c r="L100" s="12">
        <v>0</v>
      </c>
      <c r="M100" s="12">
        <v>0</v>
      </c>
      <c r="N100" s="12">
        <v>1238.17</v>
      </c>
      <c r="O100" s="12">
        <v>1577.5</v>
      </c>
      <c r="P100" s="12">
        <v>880.4</v>
      </c>
      <c r="Q100" s="12">
        <v>1725.8</v>
      </c>
      <c r="R100" s="12">
        <v>1390</v>
      </c>
      <c r="S100" s="12">
        <v>1420</v>
      </c>
      <c r="T100" s="12">
        <v>1975.3</v>
      </c>
      <c r="U100" s="12">
        <v>1518.4</v>
      </c>
      <c r="V100" s="12">
        <v>1892.8</v>
      </c>
      <c r="W100" s="93">
        <f t="shared" si="14"/>
        <v>13618.369999999997</v>
      </c>
    </row>
    <row r="101" spans="1:23" ht="19.5" customHeight="1" x14ac:dyDescent="0.25">
      <c r="A101" s="148"/>
      <c r="B101" s="164"/>
      <c r="C101" s="142"/>
      <c r="D101" s="148"/>
      <c r="E101" s="148"/>
      <c r="F101" s="148"/>
      <c r="G101" s="148"/>
      <c r="H101" s="64">
        <v>1003</v>
      </c>
      <c r="I101" s="64" t="s">
        <v>180</v>
      </c>
      <c r="J101" s="64">
        <v>313</v>
      </c>
      <c r="K101" s="12">
        <v>14019.4</v>
      </c>
      <c r="L101" s="12">
        <v>15219.5</v>
      </c>
      <c r="M101" s="12">
        <v>10456.359710000001</v>
      </c>
      <c r="N101" s="12">
        <v>16109.1</v>
      </c>
      <c r="O101" s="12">
        <v>14709.7</v>
      </c>
      <c r="P101" s="12">
        <v>14437.6</v>
      </c>
      <c r="Q101" s="12">
        <v>16328</v>
      </c>
      <c r="R101" s="12">
        <v>18276.7</v>
      </c>
      <c r="S101" s="12">
        <v>18222.8</v>
      </c>
      <c r="T101" s="12">
        <v>19770.900000000001</v>
      </c>
      <c r="U101" s="12">
        <v>15157.2</v>
      </c>
      <c r="V101" s="12">
        <v>19866.7</v>
      </c>
      <c r="W101" s="93">
        <f t="shared" si="14"/>
        <v>192573.95971000002</v>
      </c>
    </row>
    <row r="102" spans="1:23" ht="38.25" customHeight="1" x14ac:dyDescent="0.25">
      <c r="A102" s="147" t="s">
        <v>22</v>
      </c>
      <c r="B102" s="118" t="s">
        <v>391</v>
      </c>
      <c r="C102" s="117" t="s">
        <v>90</v>
      </c>
      <c r="D102" s="64">
        <v>1</v>
      </c>
      <c r="E102" s="64" t="s">
        <v>90</v>
      </c>
      <c r="F102" s="64" t="s">
        <v>612</v>
      </c>
      <c r="G102" s="64" t="s">
        <v>236</v>
      </c>
      <c r="H102" s="64" t="s">
        <v>90</v>
      </c>
      <c r="I102" s="64" t="s">
        <v>90</v>
      </c>
      <c r="J102" s="64" t="s">
        <v>90</v>
      </c>
      <c r="K102" s="64" t="s">
        <v>90</v>
      </c>
      <c r="L102" s="64" t="s">
        <v>90</v>
      </c>
      <c r="M102" s="12" t="s">
        <v>90</v>
      </c>
      <c r="N102" s="64" t="s">
        <v>90</v>
      </c>
      <c r="O102" s="64" t="s">
        <v>90</v>
      </c>
      <c r="P102" s="64" t="s">
        <v>90</v>
      </c>
      <c r="Q102" s="64" t="s">
        <v>90</v>
      </c>
      <c r="R102" s="64" t="s">
        <v>90</v>
      </c>
      <c r="S102" s="64" t="s">
        <v>90</v>
      </c>
      <c r="T102" s="64" t="s">
        <v>90</v>
      </c>
      <c r="U102" s="64" t="s">
        <v>90</v>
      </c>
      <c r="V102" s="64" t="s">
        <v>90</v>
      </c>
      <c r="W102" s="93" t="s">
        <v>90</v>
      </c>
    </row>
    <row r="103" spans="1:23" ht="24" customHeight="1" x14ac:dyDescent="0.25">
      <c r="A103" s="155"/>
      <c r="B103" s="160" t="s">
        <v>91</v>
      </c>
      <c r="C103" s="141" t="s">
        <v>151</v>
      </c>
      <c r="D103" s="147" t="s">
        <v>90</v>
      </c>
      <c r="E103" s="147" t="s">
        <v>90</v>
      </c>
      <c r="F103" s="147" t="s">
        <v>90</v>
      </c>
      <c r="G103" s="147" t="s">
        <v>90</v>
      </c>
      <c r="H103" s="64">
        <v>1003</v>
      </c>
      <c r="I103" s="64" t="s">
        <v>181</v>
      </c>
      <c r="J103" s="64" t="s">
        <v>90</v>
      </c>
      <c r="K103" s="12">
        <f t="shared" ref="K103:Q103" si="33">K104+K105</f>
        <v>1644.8999999999999</v>
      </c>
      <c r="L103" s="12">
        <f t="shared" si="33"/>
        <v>1353.5</v>
      </c>
      <c r="M103" s="12">
        <f t="shared" si="33"/>
        <v>1039.43</v>
      </c>
      <c r="N103" s="12">
        <f t="shared" si="33"/>
        <v>1620.4</v>
      </c>
      <c r="O103" s="12">
        <f t="shared" si="33"/>
        <v>1240</v>
      </c>
      <c r="P103" s="12">
        <f t="shared" si="33"/>
        <v>1296</v>
      </c>
      <c r="Q103" s="12">
        <f t="shared" si="33"/>
        <v>1273</v>
      </c>
      <c r="R103" s="12">
        <f>R104+R105</f>
        <v>1300.5999999999999</v>
      </c>
      <c r="S103" s="12">
        <f>S104+S105</f>
        <v>1165.5999999999999</v>
      </c>
      <c r="T103" s="12">
        <f>T104+T105</f>
        <v>1251</v>
      </c>
      <c r="U103" s="12">
        <f>U104+U105</f>
        <v>961.6</v>
      </c>
      <c r="V103" s="12">
        <f>V104+V105</f>
        <v>1198.8</v>
      </c>
      <c r="W103" s="93">
        <f t="shared" si="14"/>
        <v>15344.83</v>
      </c>
    </row>
    <row r="104" spans="1:23" ht="24" customHeight="1" x14ac:dyDescent="0.25">
      <c r="A104" s="155"/>
      <c r="B104" s="161"/>
      <c r="C104" s="165"/>
      <c r="D104" s="155"/>
      <c r="E104" s="155"/>
      <c r="F104" s="155"/>
      <c r="G104" s="155"/>
      <c r="H104" s="64">
        <v>1003</v>
      </c>
      <c r="I104" s="64" t="s">
        <v>181</v>
      </c>
      <c r="J104" s="64">
        <v>244</v>
      </c>
      <c r="K104" s="12">
        <v>9.6</v>
      </c>
      <c r="L104" s="12">
        <v>6.9</v>
      </c>
      <c r="M104" s="12">
        <v>5.03</v>
      </c>
      <c r="N104" s="12">
        <v>10.7</v>
      </c>
      <c r="O104" s="12">
        <v>6</v>
      </c>
      <c r="P104" s="12">
        <v>5.2</v>
      </c>
      <c r="Q104" s="12">
        <v>5.8</v>
      </c>
      <c r="R104" s="12">
        <v>4.5999999999999996</v>
      </c>
      <c r="S104" s="12">
        <v>4.5999999999999996</v>
      </c>
      <c r="T104" s="12">
        <v>9</v>
      </c>
      <c r="U104" s="12">
        <v>6.9</v>
      </c>
      <c r="V104" s="12">
        <v>8.6</v>
      </c>
      <c r="W104" s="93">
        <f t="shared" si="14"/>
        <v>82.93</v>
      </c>
    </row>
    <row r="105" spans="1:23" ht="24" customHeight="1" x14ac:dyDescent="0.25">
      <c r="A105" s="148"/>
      <c r="B105" s="164"/>
      <c r="C105" s="142"/>
      <c r="D105" s="148"/>
      <c r="E105" s="148"/>
      <c r="F105" s="148"/>
      <c r="G105" s="148"/>
      <c r="H105" s="64">
        <v>1003</v>
      </c>
      <c r="I105" s="64" t="s">
        <v>181</v>
      </c>
      <c r="J105" s="64">
        <v>313</v>
      </c>
      <c r="K105" s="12">
        <v>1635.3</v>
      </c>
      <c r="L105" s="12">
        <v>1346.6</v>
      </c>
      <c r="M105" s="12">
        <v>1034.4000000000001</v>
      </c>
      <c r="N105" s="12">
        <v>1609.7</v>
      </c>
      <c r="O105" s="12">
        <v>1234</v>
      </c>
      <c r="P105" s="12">
        <v>1290.8</v>
      </c>
      <c r="Q105" s="12">
        <v>1267.2</v>
      </c>
      <c r="R105" s="12">
        <v>1296</v>
      </c>
      <c r="S105" s="12">
        <v>1161</v>
      </c>
      <c r="T105" s="12">
        <v>1242</v>
      </c>
      <c r="U105" s="12">
        <v>954.7</v>
      </c>
      <c r="V105" s="12">
        <v>1190.2</v>
      </c>
      <c r="W105" s="93">
        <f t="shared" si="14"/>
        <v>15261.900000000001</v>
      </c>
    </row>
    <row r="106" spans="1:23" ht="37.5" customHeight="1" x14ac:dyDescent="0.25">
      <c r="A106" s="147" t="s">
        <v>23</v>
      </c>
      <c r="B106" s="118" t="s">
        <v>436</v>
      </c>
      <c r="C106" s="117" t="s">
        <v>90</v>
      </c>
      <c r="D106" s="64">
        <v>1</v>
      </c>
      <c r="E106" s="64" t="s">
        <v>90</v>
      </c>
      <c r="F106" s="64" t="s">
        <v>612</v>
      </c>
      <c r="G106" s="64" t="s">
        <v>236</v>
      </c>
      <c r="H106" s="64" t="s">
        <v>90</v>
      </c>
      <c r="I106" s="64" t="s">
        <v>90</v>
      </c>
      <c r="J106" s="64" t="s">
        <v>90</v>
      </c>
      <c r="K106" s="64" t="s">
        <v>90</v>
      </c>
      <c r="L106" s="64" t="s">
        <v>90</v>
      </c>
      <c r="M106" s="12" t="s">
        <v>90</v>
      </c>
      <c r="N106" s="64" t="s">
        <v>90</v>
      </c>
      <c r="O106" s="64" t="s">
        <v>90</v>
      </c>
      <c r="P106" s="64" t="s">
        <v>90</v>
      </c>
      <c r="Q106" s="64" t="s">
        <v>90</v>
      </c>
      <c r="R106" s="64" t="s">
        <v>90</v>
      </c>
      <c r="S106" s="64" t="s">
        <v>90</v>
      </c>
      <c r="T106" s="64" t="s">
        <v>90</v>
      </c>
      <c r="U106" s="64" t="s">
        <v>90</v>
      </c>
      <c r="V106" s="64" t="s">
        <v>90</v>
      </c>
      <c r="W106" s="93" t="s">
        <v>90</v>
      </c>
    </row>
    <row r="107" spans="1:23" ht="26.25" customHeight="1" x14ac:dyDescent="0.25">
      <c r="A107" s="155"/>
      <c r="B107" s="160" t="s">
        <v>91</v>
      </c>
      <c r="C107" s="141" t="s">
        <v>151</v>
      </c>
      <c r="D107" s="147" t="s">
        <v>90</v>
      </c>
      <c r="E107" s="147" t="s">
        <v>90</v>
      </c>
      <c r="F107" s="147" t="s">
        <v>90</v>
      </c>
      <c r="G107" s="147" t="s">
        <v>90</v>
      </c>
      <c r="H107" s="64">
        <v>1003</v>
      </c>
      <c r="I107" s="64" t="s">
        <v>182</v>
      </c>
      <c r="J107" s="64" t="s">
        <v>90</v>
      </c>
      <c r="K107" s="12">
        <f>K108+K109</f>
        <v>7749.4</v>
      </c>
      <c r="L107" s="12">
        <f t="shared" ref="L107:R107" si="34">L108+L109</f>
        <v>14576.1</v>
      </c>
      <c r="M107" s="12">
        <f t="shared" si="34"/>
        <v>28856.166499999999</v>
      </c>
      <c r="N107" s="12">
        <f t="shared" si="34"/>
        <v>5693.27</v>
      </c>
      <c r="O107" s="12">
        <f t="shared" si="34"/>
        <v>5248.4</v>
      </c>
      <c r="P107" s="12">
        <f t="shared" si="34"/>
        <v>39620.1</v>
      </c>
      <c r="Q107" s="12">
        <f>Q108+Q109</f>
        <v>35040.949999999997</v>
      </c>
      <c r="R107" s="12">
        <f t="shared" si="34"/>
        <v>30808.100000000002</v>
      </c>
      <c r="S107" s="12">
        <f>S108+S109</f>
        <v>24735.3</v>
      </c>
      <c r="T107" s="12">
        <f>T108+T109</f>
        <v>24498.5</v>
      </c>
      <c r="U107" s="12">
        <f>U108+U109</f>
        <v>19089.599999999999</v>
      </c>
      <c r="V107" s="12">
        <f>V108+V109</f>
        <v>14830.599999999999</v>
      </c>
      <c r="W107" s="93">
        <f t="shared" ref="W107:W171" si="35">SUM(K107:S107)+T107+U107+V107</f>
        <v>250746.4865</v>
      </c>
    </row>
    <row r="108" spans="1:23" ht="24" customHeight="1" x14ac:dyDescent="0.25">
      <c r="A108" s="155"/>
      <c r="B108" s="161"/>
      <c r="C108" s="165"/>
      <c r="D108" s="155"/>
      <c r="E108" s="155"/>
      <c r="F108" s="155"/>
      <c r="G108" s="155"/>
      <c r="H108" s="64">
        <v>1003</v>
      </c>
      <c r="I108" s="64" t="s">
        <v>182</v>
      </c>
      <c r="J108" s="64">
        <v>244</v>
      </c>
      <c r="K108" s="12">
        <v>52.7</v>
      </c>
      <c r="L108" s="12">
        <v>166.1</v>
      </c>
      <c r="M108" s="12">
        <v>349.16649999999998</v>
      </c>
      <c r="N108" s="12">
        <v>53.27</v>
      </c>
      <c r="O108" s="12">
        <v>50.9</v>
      </c>
      <c r="P108" s="12">
        <v>384.2</v>
      </c>
      <c r="Q108" s="12">
        <v>343.45</v>
      </c>
      <c r="R108" s="12">
        <v>268.89999999999998</v>
      </c>
      <c r="S108" s="12">
        <v>210</v>
      </c>
      <c r="T108" s="12">
        <v>218.5</v>
      </c>
      <c r="U108" s="12">
        <v>170.3</v>
      </c>
      <c r="V108" s="12">
        <v>132.30000000000001</v>
      </c>
      <c r="W108" s="93">
        <f t="shared" si="35"/>
        <v>2399.7865000000002</v>
      </c>
    </row>
    <row r="109" spans="1:23" ht="24" customHeight="1" x14ac:dyDescent="0.25">
      <c r="A109" s="155"/>
      <c r="B109" s="161"/>
      <c r="C109" s="165"/>
      <c r="D109" s="155"/>
      <c r="E109" s="155"/>
      <c r="F109" s="155"/>
      <c r="G109" s="155"/>
      <c r="H109" s="64">
        <v>1003</v>
      </c>
      <c r="I109" s="64" t="s">
        <v>182</v>
      </c>
      <c r="J109" s="64">
        <v>321</v>
      </c>
      <c r="K109" s="12">
        <v>7696.7</v>
      </c>
      <c r="L109" s="12">
        <v>14410</v>
      </c>
      <c r="M109" s="12">
        <v>28507</v>
      </c>
      <c r="N109" s="12">
        <v>5640</v>
      </c>
      <c r="O109" s="12">
        <v>5197.5</v>
      </c>
      <c r="P109" s="12">
        <v>39235.9</v>
      </c>
      <c r="Q109" s="12">
        <v>34697.5</v>
      </c>
      <c r="R109" s="12">
        <v>30539.200000000001</v>
      </c>
      <c r="S109" s="12">
        <v>24525.3</v>
      </c>
      <c r="T109" s="12">
        <v>24280</v>
      </c>
      <c r="U109" s="12">
        <v>18919.3</v>
      </c>
      <c r="V109" s="12">
        <v>14698.3</v>
      </c>
      <c r="W109" s="93">
        <f t="shared" si="35"/>
        <v>248346.69999999998</v>
      </c>
    </row>
    <row r="110" spans="1:23" ht="24" customHeight="1" x14ac:dyDescent="0.25">
      <c r="A110" s="155"/>
      <c r="B110" s="161"/>
      <c r="C110" s="165"/>
      <c r="D110" s="155"/>
      <c r="E110" s="155"/>
      <c r="F110" s="155"/>
      <c r="G110" s="155"/>
      <c r="H110" s="64">
        <v>1003</v>
      </c>
      <c r="I110" s="64">
        <v>5140500</v>
      </c>
      <c r="J110" s="64" t="s">
        <v>90</v>
      </c>
      <c r="K110" s="12">
        <v>0</v>
      </c>
      <c r="L110" s="12">
        <f>L111+L112</f>
        <v>0</v>
      </c>
      <c r="M110" s="12">
        <f>M111+M112</f>
        <v>0</v>
      </c>
      <c r="N110" s="12">
        <f t="shared" ref="N110:V110" si="36">N111+N112</f>
        <v>0</v>
      </c>
      <c r="O110" s="12">
        <f t="shared" si="36"/>
        <v>0</v>
      </c>
      <c r="P110" s="12">
        <f t="shared" si="36"/>
        <v>0</v>
      </c>
      <c r="Q110" s="12">
        <f t="shared" si="36"/>
        <v>0</v>
      </c>
      <c r="R110" s="12">
        <f t="shared" si="36"/>
        <v>0</v>
      </c>
      <c r="S110" s="12">
        <f t="shared" si="36"/>
        <v>0</v>
      </c>
      <c r="T110" s="12">
        <f t="shared" si="36"/>
        <v>0</v>
      </c>
      <c r="U110" s="12">
        <f t="shared" si="36"/>
        <v>0</v>
      </c>
      <c r="V110" s="12">
        <f t="shared" si="36"/>
        <v>0</v>
      </c>
      <c r="W110" s="83">
        <f t="shared" si="35"/>
        <v>0</v>
      </c>
    </row>
    <row r="111" spans="1:23" ht="24" customHeight="1" x14ac:dyDescent="0.25">
      <c r="A111" s="155"/>
      <c r="B111" s="161"/>
      <c r="C111" s="165"/>
      <c r="D111" s="155"/>
      <c r="E111" s="155"/>
      <c r="F111" s="155"/>
      <c r="G111" s="155"/>
      <c r="H111" s="64">
        <v>1003</v>
      </c>
      <c r="I111" s="64">
        <v>5140500</v>
      </c>
      <c r="J111" s="64">
        <v>244</v>
      </c>
      <c r="K111" s="12">
        <v>0</v>
      </c>
      <c r="L111" s="12">
        <v>0</v>
      </c>
      <c r="M111" s="12">
        <v>0</v>
      </c>
      <c r="N111" s="12">
        <v>0</v>
      </c>
      <c r="O111" s="12">
        <v>0</v>
      </c>
      <c r="P111" s="12">
        <v>0</v>
      </c>
      <c r="Q111" s="12">
        <v>0</v>
      </c>
      <c r="R111" s="12">
        <v>0</v>
      </c>
      <c r="S111" s="12">
        <v>0</v>
      </c>
      <c r="T111" s="12">
        <v>0</v>
      </c>
      <c r="U111" s="12">
        <v>0</v>
      </c>
      <c r="V111" s="12">
        <v>0</v>
      </c>
      <c r="W111" s="83">
        <f t="shared" si="35"/>
        <v>0</v>
      </c>
    </row>
    <row r="112" spans="1:23" ht="30" customHeight="1" x14ac:dyDescent="0.25">
      <c r="A112" s="148"/>
      <c r="B112" s="164"/>
      <c r="C112" s="142"/>
      <c r="D112" s="148"/>
      <c r="E112" s="148"/>
      <c r="F112" s="148"/>
      <c r="G112" s="148"/>
      <c r="H112" s="64">
        <v>1003</v>
      </c>
      <c r="I112" s="64">
        <v>5140500</v>
      </c>
      <c r="J112" s="64">
        <v>321</v>
      </c>
      <c r="K112" s="12">
        <v>0</v>
      </c>
      <c r="L112" s="12">
        <v>0</v>
      </c>
      <c r="M112" s="12">
        <v>0</v>
      </c>
      <c r="N112" s="12">
        <v>0</v>
      </c>
      <c r="O112" s="12">
        <v>0</v>
      </c>
      <c r="P112" s="12">
        <v>0</v>
      </c>
      <c r="Q112" s="12">
        <v>0</v>
      </c>
      <c r="R112" s="12">
        <v>0</v>
      </c>
      <c r="S112" s="12">
        <v>0</v>
      </c>
      <c r="T112" s="12">
        <v>0</v>
      </c>
      <c r="U112" s="12">
        <v>0</v>
      </c>
      <c r="V112" s="12">
        <v>0</v>
      </c>
      <c r="W112" s="83">
        <f t="shared" si="35"/>
        <v>0</v>
      </c>
    </row>
    <row r="113" spans="1:23" ht="39" customHeight="1" x14ac:dyDescent="0.25">
      <c r="A113" s="147" t="s">
        <v>24</v>
      </c>
      <c r="B113" s="118" t="s">
        <v>390</v>
      </c>
      <c r="C113" s="117" t="s">
        <v>90</v>
      </c>
      <c r="D113" s="64">
        <v>1</v>
      </c>
      <c r="E113" s="64" t="s">
        <v>90</v>
      </c>
      <c r="F113" s="64" t="s">
        <v>612</v>
      </c>
      <c r="G113" s="64" t="s">
        <v>236</v>
      </c>
      <c r="H113" s="64" t="s">
        <v>90</v>
      </c>
      <c r="I113" s="64" t="s">
        <v>90</v>
      </c>
      <c r="J113" s="64" t="s">
        <v>90</v>
      </c>
      <c r="K113" s="64" t="s">
        <v>90</v>
      </c>
      <c r="L113" s="64" t="s">
        <v>90</v>
      </c>
      <c r="M113" s="12" t="s">
        <v>90</v>
      </c>
      <c r="N113" s="64" t="s">
        <v>90</v>
      </c>
      <c r="O113" s="64" t="s">
        <v>90</v>
      </c>
      <c r="P113" s="64" t="s">
        <v>90</v>
      </c>
      <c r="Q113" s="64" t="s">
        <v>90</v>
      </c>
      <c r="R113" s="64" t="s">
        <v>90</v>
      </c>
      <c r="S113" s="64" t="s">
        <v>90</v>
      </c>
      <c r="T113" s="64" t="s">
        <v>90</v>
      </c>
      <c r="U113" s="64" t="s">
        <v>90</v>
      </c>
      <c r="V113" s="81" t="s">
        <v>90</v>
      </c>
      <c r="W113" s="93" t="s">
        <v>90</v>
      </c>
    </row>
    <row r="114" spans="1:23" ht="27.75" customHeight="1" x14ac:dyDescent="0.25">
      <c r="A114" s="155"/>
      <c r="B114" s="160" t="s">
        <v>91</v>
      </c>
      <c r="C114" s="141" t="s">
        <v>151</v>
      </c>
      <c r="D114" s="147" t="s">
        <v>90</v>
      </c>
      <c r="E114" s="147" t="s">
        <v>90</v>
      </c>
      <c r="F114" s="147" t="s">
        <v>90</v>
      </c>
      <c r="G114" s="147" t="s">
        <v>90</v>
      </c>
      <c r="H114" s="64">
        <v>1001</v>
      </c>
      <c r="I114" s="64" t="s">
        <v>168</v>
      </c>
      <c r="J114" s="64" t="s">
        <v>90</v>
      </c>
      <c r="K114" s="12">
        <f t="shared" ref="K114:R114" si="37">K115+K116</f>
        <v>126500.4</v>
      </c>
      <c r="L114" s="12">
        <f t="shared" si="37"/>
        <v>131694.80000000002</v>
      </c>
      <c r="M114" s="12">
        <f t="shared" si="37"/>
        <v>167708.1</v>
      </c>
      <c r="N114" s="12">
        <f t="shared" si="37"/>
        <v>157132.80000000002</v>
      </c>
      <c r="O114" s="12">
        <f t="shared" si="37"/>
        <v>176311.69999999998</v>
      </c>
      <c r="P114" s="12">
        <f t="shared" si="37"/>
        <v>189670.8</v>
      </c>
      <c r="Q114" s="12">
        <f>Q115+Q116</f>
        <v>207029</v>
      </c>
      <c r="R114" s="12">
        <f t="shared" si="37"/>
        <v>216462.4</v>
      </c>
      <c r="S114" s="12">
        <f>S115+S116</f>
        <v>224860.30000000002</v>
      </c>
      <c r="T114" s="12">
        <f>T115+T116</f>
        <v>233350.2</v>
      </c>
      <c r="U114" s="12">
        <f>U115+U116</f>
        <v>179376.19999999998</v>
      </c>
      <c r="V114" s="12">
        <f>V115+V116</f>
        <v>223608.9</v>
      </c>
      <c r="W114" s="93">
        <f t="shared" si="35"/>
        <v>2233705.6</v>
      </c>
    </row>
    <row r="115" spans="1:23" ht="27" customHeight="1" x14ac:dyDescent="0.25">
      <c r="A115" s="155"/>
      <c r="B115" s="161"/>
      <c r="C115" s="165"/>
      <c r="D115" s="155"/>
      <c r="E115" s="155"/>
      <c r="F115" s="155"/>
      <c r="G115" s="155"/>
      <c r="H115" s="64">
        <v>1001</v>
      </c>
      <c r="I115" s="64" t="s">
        <v>168</v>
      </c>
      <c r="J115" s="64">
        <v>244</v>
      </c>
      <c r="K115" s="12">
        <v>170</v>
      </c>
      <c r="L115" s="12">
        <v>153.19999999999999</v>
      </c>
      <c r="M115" s="12">
        <v>56</v>
      </c>
      <c r="N115" s="12">
        <v>47.7</v>
      </c>
      <c r="O115" s="12">
        <v>36.9</v>
      </c>
      <c r="P115" s="12">
        <v>41.9</v>
      </c>
      <c r="Q115" s="12">
        <v>55.4</v>
      </c>
      <c r="R115" s="12">
        <v>55</v>
      </c>
      <c r="S115" s="12">
        <v>39.6</v>
      </c>
      <c r="T115" s="12">
        <v>57.7</v>
      </c>
      <c r="U115" s="12">
        <v>44.4</v>
      </c>
      <c r="V115" s="12">
        <v>55.3</v>
      </c>
      <c r="W115" s="93">
        <f t="shared" si="35"/>
        <v>813.09999999999991</v>
      </c>
    </row>
    <row r="116" spans="1:23" ht="28.5" customHeight="1" x14ac:dyDescent="0.25">
      <c r="A116" s="148"/>
      <c r="B116" s="164"/>
      <c r="C116" s="142"/>
      <c r="D116" s="148"/>
      <c r="E116" s="148"/>
      <c r="F116" s="148"/>
      <c r="G116" s="148"/>
      <c r="H116" s="64">
        <v>1001</v>
      </c>
      <c r="I116" s="64" t="s">
        <v>168</v>
      </c>
      <c r="J116" s="64">
        <v>321</v>
      </c>
      <c r="K116" s="12">
        <v>126330.4</v>
      </c>
      <c r="L116" s="12">
        <v>131541.6</v>
      </c>
      <c r="M116" s="12">
        <v>167652.1</v>
      </c>
      <c r="N116" s="12">
        <v>157085.1</v>
      </c>
      <c r="O116" s="12">
        <v>176274.8</v>
      </c>
      <c r="P116" s="12">
        <v>189628.9</v>
      </c>
      <c r="Q116" s="12">
        <v>206973.6</v>
      </c>
      <c r="R116" s="12">
        <v>216407.4</v>
      </c>
      <c r="S116" s="12">
        <v>224820.7</v>
      </c>
      <c r="T116" s="12">
        <v>233292.5</v>
      </c>
      <c r="U116" s="12">
        <v>179331.8</v>
      </c>
      <c r="V116" s="12">
        <v>223553.6</v>
      </c>
      <c r="W116" s="93">
        <f t="shared" si="35"/>
        <v>2232892.5</v>
      </c>
    </row>
    <row r="117" spans="1:23" ht="33" customHeight="1" x14ac:dyDescent="0.25">
      <c r="A117" s="147" t="s">
        <v>25</v>
      </c>
      <c r="B117" s="118" t="s">
        <v>389</v>
      </c>
      <c r="C117" s="117" t="s">
        <v>90</v>
      </c>
      <c r="D117" s="64">
        <v>1</v>
      </c>
      <c r="E117" s="64" t="s">
        <v>90</v>
      </c>
      <c r="F117" s="64" t="s">
        <v>612</v>
      </c>
      <c r="G117" s="64" t="s">
        <v>236</v>
      </c>
      <c r="H117" s="64" t="s">
        <v>90</v>
      </c>
      <c r="I117" s="64" t="s">
        <v>90</v>
      </c>
      <c r="J117" s="64" t="s">
        <v>90</v>
      </c>
      <c r="K117" s="64" t="s">
        <v>90</v>
      </c>
      <c r="L117" s="64" t="s">
        <v>90</v>
      </c>
      <c r="M117" s="12" t="s">
        <v>90</v>
      </c>
      <c r="N117" s="64" t="s">
        <v>90</v>
      </c>
      <c r="O117" s="64" t="s">
        <v>90</v>
      </c>
      <c r="P117" s="64" t="s">
        <v>90</v>
      </c>
      <c r="Q117" s="64" t="s">
        <v>90</v>
      </c>
      <c r="R117" s="64" t="s">
        <v>90</v>
      </c>
      <c r="S117" s="64" t="s">
        <v>90</v>
      </c>
      <c r="T117" s="64" t="s">
        <v>90</v>
      </c>
      <c r="U117" s="64" t="s">
        <v>90</v>
      </c>
      <c r="V117" s="64" t="s">
        <v>90</v>
      </c>
      <c r="W117" s="93" t="s">
        <v>90</v>
      </c>
    </row>
    <row r="118" spans="1:23" ht="30.75" customHeight="1" x14ac:dyDescent="0.25">
      <c r="A118" s="155"/>
      <c r="B118" s="160" t="s">
        <v>91</v>
      </c>
      <c r="C118" s="141" t="s">
        <v>151</v>
      </c>
      <c r="D118" s="147" t="s">
        <v>90</v>
      </c>
      <c r="E118" s="147" t="s">
        <v>90</v>
      </c>
      <c r="F118" s="147" t="s">
        <v>90</v>
      </c>
      <c r="G118" s="147" t="s">
        <v>90</v>
      </c>
      <c r="H118" s="14" t="s">
        <v>29</v>
      </c>
      <c r="I118" s="64" t="s">
        <v>169</v>
      </c>
      <c r="J118" s="64">
        <v>313</v>
      </c>
      <c r="K118" s="12">
        <v>7401.1</v>
      </c>
      <c r="L118" s="12">
        <v>11460</v>
      </c>
      <c r="M118" s="12">
        <v>11750</v>
      </c>
      <c r="N118" s="12">
        <v>10905.8</v>
      </c>
      <c r="O118" s="12">
        <v>11715.9</v>
      </c>
      <c r="P118" s="12">
        <v>11210.1</v>
      </c>
      <c r="Q118" s="12">
        <v>12063.5</v>
      </c>
      <c r="R118" s="12">
        <v>12324.3</v>
      </c>
      <c r="S118" s="12">
        <v>11711.4</v>
      </c>
      <c r="T118" s="12">
        <v>12803.4</v>
      </c>
      <c r="U118" s="12">
        <v>9815.7000000000007</v>
      </c>
      <c r="V118" s="12">
        <v>12865.5</v>
      </c>
      <c r="W118" s="93">
        <f t="shared" si="35"/>
        <v>136026.69999999998</v>
      </c>
    </row>
    <row r="119" spans="1:23" ht="30.75" customHeight="1" x14ac:dyDescent="0.25">
      <c r="A119" s="155"/>
      <c r="B119" s="161"/>
      <c r="C119" s="165"/>
      <c r="D119" s="155"/>
      <c r="E119" s="155"/>
      <c r="F119" s="155"/>
      <c r="G119" s="155"/>
      <c r="H119" s="14" t="s">
        <v>29</v>
      </c>
      <c r="I119" s="64">
        <v>5058607</v>
      </c>
      <c r="J119" s="64" t="s">
        <v>90</v>
      </c>
      <c r="K119" s="12">
        <v>0</v>
      </c>
      <c r="L119" s="12">
        <v>0</v>
      </c>
      <c r="M119" s="12">
        <v>0</v>
      </c>
      <c r="N119" s="12">
        <v>0</v>
      </c>
      <c r="O119" s="12">
        <v>0</v>
      </c>
      <c r="P119" s="12">
        <v>0</v>
      </c>
      <c r="Q119" s="12">
        <v>0</v>
      </c>
      <c r="R119" s="12">
        <v>0</v>
      </c>
      <c r="S119" s="12">
        <v>0</v>
      </c>
      <c r="T119" s="12">
        <v>0</v>
      </c>
      <c r="U119" s="12">
        <v>0</v>
      </c>
      <c r="V119" s="12">
        <v>0</v>
      </c>
      <c r="W119" s="83">
        <f t="shared" si="35"/>
        <v>0</v>
      </c>
    </row>
    <row r="120" spans="1:23" ht="30.75" customHeight="1" x14ac:dyDescent="0.25">
      <c r="A120" s="148"/>
      <c r="B120" s="164"/>
      <c r="C120" s="142"/>
      <c r="D120" s="148"/>
      <c r="E120" s="148"/>
      <c r="F120" s="148"/>
      <c r="G120" s="148"/>
      <c r="H120" s="14" t="s">
        <v>29</v>
      </c>
      <c r="I120" s="64">
        <v>5058607</v>
      </c>
      <c r="J120" s="64" t="s">
        <v>90</v>
      </c>
      <c r="K120" s="12">
        <v>0</v>
      </c>
      <c r="L120" s="12">
        <v>0</v>
      </c>
      <c r="M120" s="12">
        <v>0</v>
      </c>
      <c r="N120" s="12">
        <v>0</v>
      </c>
      <c r="O120" s="12">
        <v>0</v>
      </c>
      <c r="P120" s="12">
        <v>0</v>
      </c>
      <c r="Q120" s="12">
        <v>0</v>
      </c>
      <c r="R120" s="12">
        <v>0</v>
      </c>
      <c r="S120" s="12">
        <v>0</v>
      </c>
      <c r="T120" s="12">
        <v>0</v>
      </c>
      <c r="U120" s="12">
        <v>0</v>
      </c>
      <c r="V120" s="12">
        <v>0</v>
      </c>
      <c r="W120" s="83">
        <f t="shared" si="35"/>
        <v>0</v>
      </c>
    </row>
    <row r="121" spans="1:23" ht="38.25" customHeight="1" x14ac:dyDescent="0.25">
      <c r="A121" s="147" t="s">
        <v>26</v>
      </c>
      <c r="B121" s="118" t="s">
        <v>387</v>
      </c>
      <c r="C121" s="117" t="s">
        <v>90</v>
      </c>
      <c r="D121" s="64">
        <v>1</v>
      </c>
      <c r="E121" s="64" t="s">
        <v>90</v>
      </c>
      <c r="F121" s="64" t="s">
        <v>612</v>
      </c>
      <c r="G121" s="64" t="s">
        <v>236</v>
      </c>
      <c r="H121" s="64" t="s">
        <v>90</v>
      </c>
      <c r="I121" s="64" t="s">
        <v>90</v>
      </c>
      <c r="J121" s="64" t="s">
        <v>90</v>
      </c>
      <c r="K121" s="64" t="s">
        <v>90</v>
      </c>
      <c r="L121" s="64" t="s">
        <v>90</v>
      </c>
      <c r="M121" s="12" t="s">
        <v>90</v>
      </c>
      <c r="N121" s="64" t="s">
        <v>90</v>
      </c>
      <c r="O121" s="64" t="s">
        <v>90</v>
      </c>
      <c r="P121" s="64" t="s">
        <v>90</v>
      </c>
      <c r="Q121" s="64" t="s">
        <v>90</v>
      </c>
      <c r="R121" s="64" t="s">
        <v>90</v>
      </c>
      <c r="S121" s="64" t="s">
        <v>90</v>
      </c>
      <c r="T121" s="64" t="s">
        <v>90</v>
      </c>
      <c r="U121" s="64" t="s">
        <v>90</v>
      </c>
      <c r="V121" s="64" t="s">
        <v>90</v>
      </c>
      <c r="W121" s="93" t="s">
        <v>90</v>
      </c>
    </row>
    <row r="122" spans="1:23" ht="33.75" customHeight="1" x14ac:dyDescent="0.25">
      <c r="A122" s="155"/>
      <c r="B122" s="160" t="s">
        <v>91</v>
      </c>
      <c r="C122" s="141" t="s">
        <v>151</v>
      </c>
      <c r="D122" s="147" t="s">
        <v>90</v>
      </c>
      <c r="E122" s="147" t="s">
        <v>90</v>
      </c>
      <c r="F122" s="147" t="s">
        <v>90</v>
      </c>
      <c r="G122" s="147" t="s">
        <v>90</v>
      </c>
      <c r="H122" s="14" t="s">
        <v>29</v>
      </c>
      <c r="I122" s="64" t="s">
        <v>170</v>
      </c>
      <c r="J122" s="64" t="s">
        <v>90</v>
      </c>
      <c r="K122" s="12">
        <f t="shared" ref="K122:R122" si="38">K123+K124</f>
        <v>200.4</v>
      </c>
      <c r="L122" s="12">
        <f t="shared" si="38"/>
        <v>18.3</v>
      </c>
      <c r="M122" s="12">
        <f t="shared" si="38"/>
        <v>317.69</v>
      </c>
      <c r="N122" s="12">
        <f t="shared" si="38"/>
        <v>373.1</v>
      </c>
      <c r="O122" s="12">
        <f t="shared" si="38"/>
        <v>542.29999999999995</v>
      </c>
      <c r="P122" s="12">
        <f t="shared" si="38"/>
        <v>688.69999999999993</v>
      </c>
      <c r="Q122" s="12">
        <f>Q123+Q124</f>
        <v>709.35199999999998</v>
      </c>
      <c r="R122" s="12">
        <f t="shared" si="38"/>
        <v>304.2</v>
      </c>
      <c r="S122" s="12">
        <f>S123+S124</f>
        <v>25.7</v>
      </c>
      <c r="T122" s="12">
        <f>T123+T124</f>
        <v>401</v>
      </c>
      <c r="U122" s="12">
        <f>U123+U124</f>
        <v>307.5</v>
      </c>
      <c r="V122" s="12">
        <f>V123+V124</f>
        <v>402.9</v>
      </c>
      <c r="W122" s="93">
        <f t="shared" si="35"/>
        <v>4291.1419999999989</v>
      </c>
    </row>
    <row r="123" spans="1:23" ht="33.75" customHeight="1" x14ac:dyDescent="0.25">
      <c r="A123" s="155"/>
      <c r="B123" s="161"/>
      <c r="C123" s="165"/>
      <c r="D123" s="155"/>
      <c r="E123" s="155"/>
      <c r="F123" s="155"/>
      <c r="G123" s="155"/>
      <c r="H123" s="14" t="s">
        <v>29</v>
      </c>
      <c r="I123" s="64" t="s">
        <v>170</v>
      </c>
      <c r="J123" s="64">
        <v>244</v>
      </c>
      <c r="K123" s="12">
        <v>3</v>
      </c>
      <c r="L123" s="12">
        <v>0.3</v>
      </c>
      <c r="M123" s="12">
        <v>5.14</v>
      </c>
      <c r="N123" s="12">
        <v>8.5</v>
      </c>
      <c r="O123" s="12">
        <v>9.4</v>
      </c>
      <c r="P123" s="12">
        <v>13.8</v>
      </c>
      <c r="Q123" s="12">
        <v>9.3520000000000003</v>
      </c>
      <c r="R123" s="12">
        <v>4.2</v>
      </c>
      <c r="S123" s="12">
        <v>0.4</v>
      </c>
      <c r="T123" s="12">
        <v>1</v>
      </c>
      <c r="U123" s="12">
        <v>0.8</v>
      </c>
      <c r="V123" s="12">
        <v>1</v>
      </c>
      <c r="W123" s="93">
        <f t="shared" si="35"/>
        <v>56.892000000000003</v>
      </c>
    </row>
    <row r="124" spans="1:23" ht="27" customHeight="1" x14ac:dyDescent="0.25">
      <c r="A124" s="148"/>
      <c r="B124" s="164"/>
      <c r="C124" s="142"/>
      <c r="D124" s="148"/>
      <c r="E124" s="148"/>
      <c r="F124" s="148"/>
      <c r="G124" s="148"/>
      <c r="H124" s="14" t="s">
        <v>29</v>
      </c>
      <c r="I124" s="64" t="s">
        <v>170</v>
      </c>
      <c r="J124" s="64">
        <v>313</v>
      </c>
      <c r="K124" s="12">
        <v>197.4</v>
      </c>
      <c r="L124" s="12">
        <v>18</v>
      </c>
      <c r="M124" s="12">
        <v>312.55</v>
      </c>
      <c r="N124" s="12">
        <v>364.6</v>
      </c>
      <c r="O124" s="12">
        <v>532.9</v>
      </c>
      <c r="P124" s="12">
        <v>674.9</v>
      </c>
      <c r="Q124" s="12">
        <v>700</v>
      </c>
      <c r="R124" s="12">
        <v>300</v>
      </c>
      <c r="S124" s="12">
        <v>25.3</v>
      </c>
      <c r="T124" s="12">
        <v>400</v>
      </c>
      <c r="U124" s="12">
        <v>306.7</v>
      </c>
      <c r="V124" s="12">
        <v>401.9</v>
      </c>
      <c r="W124" s="93">
        <f t="shared" si="35"/>
        <v>4234.25</v>
      </c>
    </row>
    <row r="125" spans="1:23" ht="55.5" customHeight="1" x14ac:dyDescent="0.25">
      <c r="A125" s="147" t="s">
        <v>27</v>
      </c>
      <c r="B125" s="118" t="s">
        <v>388</v>
      </c>
      <c r="C125" s="117" t="s">
        <v>90</v>
      </c>
      <c r="D125" s="64">
        <v>1</v>
      </c>
      <c r="E125" s="64" t="s">
        <v>90</v>
      </c>
      <c r="F125" s="64" t="s">
        <v>612</v>
      </c>
      <c r="G125" s="64" t="s">
        <v>236</v>
      </c>
      <c r="H125" s="64" t="s">
        <v>90</v>
      </c>
      <c r="I125" s="64" t="s">
        <v>90</v>
      </c>
      <c r="J125" s="64" t="s">
        <v>90</v>
      </c>
      <c r="K125" s="64" t="s">
        <v>90</v>
      </c>
      <c r="L125" s="64" t="s">
        <v>90</v>
      </c>
      <c r="M125" s="12" t="s">
        <v>90</v>
      </c>
      <c r="N125" s="64" t="s">
        <v>90</v>
      </c>
      <c r="O125" s="64" t="s">
        <v>90</v>
      </c>
      <c r="P125" s="64" t="s">
        <v>90</v>
      </c>
      <c r="Q125" s="64" t="s">
        <v>90</v>
      </c>
      <c r="R125" s="64" t="s">
        <v>90</v>
      </c>
      <c r="S125" s="64" t="s">
        <v>90</v>
      </c>
      <c r="T125" s="64" t="s">
        <v>90</v>
      </c>
      <c r="U125" s="64" t="s">
        <v>90</v>
      </c>
      <c r="V125" s="64" t="s">
        <v>90</v>
      </c>
      <c r="W125" s="93" t="s">
        <v>90</v>
      </c>
    </row>
    <row r="126" spans="1:23" ht="32.25" customHeight="1" x14ac:dyDescent="0.25">
      <c r="A126" s="155"/>
      <c r="B126" s="160" t="s">
        <v>91</v>
      </c>
      <c r="C126" s="141" t="s">
        <v>151</v>
      </c>
      <c r="D126" s="147" t="s">
        <v>90</v>
      </c>
      <c r="E126" s="147" t="s">
        <v>90</v>
      </c>
      <c r="F126" s="147" t="s">
        <v>90</v>
      </c>
      <c r="G126" s="147" t="s">
        <v>90</v>
      </c>
      <c r="H126" s="14" t="s">
        <v>29</v>
      </c>
      <c r="I126" s="64" t="s">
        <v>171</v>
      </c>
      <c r="J126" s="64" t="s">
        <v>90</v>
      </c>
      <c r="K126" s="12">
        <f t="shared" ref="K126:R126" si="39">K127+K128</f>
        <v>279.09999999999997</v>
      </c>
      <c r="L126" s="12">
        <f t="shared" si="39"/>
        <v>2126.9</v>
      </c>
      <c r="M126" s="12">
        <f t="shared" si="39"/>
        <v>2237.77</v>
      </c>
      <c r="N126" s="12">
        <f t="shared" si="39"/>
        <v>3904.96</v>
      </c>
      <c r="O126" s="12">
        <f t="shared" si="39"/>
        <v>3799.2999999999997</v>
      </c>
      <c r="P126" s="12">
        <f t="shared" si="39"/>
        <v>4552.3999999999996</v>
      </c>
      <c r="Q126" s="12">
        <f>Q127+Q128</f>
        <v>4598.93</v>
      </c>
      <c r="R126" s="12">
        <f t="shared" si="39"/>
        <v>4356.9000000000005</v>
      </c>
      <c r="S126" s="12">
        <f>S127+S128</f>
        <v>4811</v>
      </c>
      <c r="T126" s="12">
        <f>T127+T128</f>
        <v>5474</v>
      </c>
      <c r="U126" s="12">
        <f>U127+U128</f>
        <v>4196.5999999999995</v>
      </c>
      <c r="V126" s="12">
        <f>V127+V128</f>
        <v>5500.5</v>
      </c>
      <c r="W126" s="93">
        <f t="shared" si="35"/>
        <v>45838.36</v>
      </c>
    </row>
    <row r="127" spans="1:23" ht="27.75" customHeight="1" x14ac:dyDescent="0.25">
      <c r="A127" s="155"/>
      <c r="B127" s="161"/>
      <c r="C127" s="165"/>
      <c r="D127" s="155"/>
      <c r="E127" s="155"/>
      <c r="F127" s="155"/>
      <c r="G127" s="155"/>
      <c r="H127" s="14" t="s">
        <v>29</v>
      </c>
      <c r="I127" s="64" t="s">
        <v>171</v>
      </c>
      <c r="J127" s="64">
        <v>244</v>
      </c>
      <c r="K127" s="12">
        <v>6.4</v>
      </c>
      <c r="L127" s="12">
        <v>33.4</v>
      </c>
      <c r="M127" s="12">
        <v>32.94</v>
      </c>
      <c r="N127" s="12">
        <v>83.36</v>
      </c>
      <c r="O127" s="12">
        <v>42.1</v>
      </c>
      <c r="P127" s="12">
        <v>50.4</v>
      </c>
      <c r="Q127" s="12">
        <v>69.930000000000007</v>
      </c>
      <c r="R127" s="12">
        <v>67.099999999999994</v>
      </c>
      <c r="S127" s="12">
        <v>48.7</v>
      </c>
      <c r="T127" s="12">
        <v>14</v>
      </c>
      <c r="U127" s="12">
        <v>10.7</v>
      </c>
      <c r="V127" s="12">
        <v>14</v>
      </c>
      <c r="W127" s="93">
        <f t="shared" si="35"/>
        <v>473.03</v>
      </c>
    </row>
    <row r="128" spans="1:23" ht="24" customHeight="1" x14ac:dyDescent="0.25">
      <c r="A128" s="148"/>
      <c r="B128" s="164"/>
      <c r="C128" s="142"/>
      <c r="D128" s="148"/>
      <c r="E128" s="148"/>
      <c r="F128" s="148"/>
      <c r="G128" s="148"/>
      <c r="H128" s="14" t="s">
        <v>29</v>
      </c>
      <c r="I128" s="64" t="s">
        <v>171</v>
      </c>
      <c r="J128" s="64">
        <v>313</v>
      </c>
      <c r="K128" s="12">
        <v>272.7</v>
      </c>
      <c r="L128" s="12">
        <v>2093.5</v>
      </c>
      <c r="M128" s="12">
        <v>2204.83</v>
      </c>
      <c r="N128" s="12">
        <v>3821.6</v>
      </c>
      <c r="O128" s="12">
        <v>3757.2</v>
      </c>
      <c r="P128" s="12">
        <v>4502</v>
      </c>
      <c r="Q128" s="12">
        <v>4529</v>
      </c>
      <c r="R128" s="12">
        <v>4289.8</v>
      </c>
      <c r="S128" s="12">
        <v>4762.3</v>
      </c>
      <c r="T128" s="12">
        <v>5460</v>
      </c>
      <c r="U128" s="12">
        <v>4185.8999999999996</v>
      </c>
      <c r="V128" s="12">
        <v>5486.5</v>
      </c>
      <c r="W128" s="93">
        <f t="shared" si="35"/>
        <v>45365.329999999994</v>
      </c>
    </row>
    <row r="129" spans="1:23" ht="51.75" customHeight="1" x14ac:dyDescent="0.25">
      <c r="A129" s="147" t="s">
        <v>28</v>
      </c>
      <c r="B129" s="118" t="s">
        <v>439</v>
      </c>
      <c r="C129" s="117" t="s">
        <v>90</v>
      </c>
      <c r="D129" s="64">
        <v>1</v>
      </c>
      <c r="E129" s="64" t="s">
        <v>90</v>
      </c>
      <c r="F129" s="64" t="s">
        <v>612</v>
      </c>
      <c r="G129" s="64" t="s">
        <v>236</v>
      </c>
      <c r="H129" s="64" t="s">
        <v>90</v>
      </c>
      <c r="I129" s="64" t="s">
        <v>90</v>
      </c>
      <c r="J129" s="64" t="s">
        <v>90</v>
      </c>
      <c r="K129" s="64" t="s">
        <v>90</v>
      </c>
      <c r="L129" s="64" t="s">
        <v>90</v>
      </c>
      <c r="M129" s="12" t="s">
        <v>90</v>
      </c>
      <c r="N129" s="64" t="s">
        <v>90</v>
      </c>
      <c r="O129" s="64" t="s">
        <v>90</v>
      </c>
      <c r="P129" s="64" t="s">
        <v>90</v>
      </c>
      <c r="Q129" s="64" t="s">
        <v>90</v>
      </c>
      <c r="R129" s="64" t="s">
        <v>90</v>
      </c>
      <c r="S129" s="64" t="s">
        <v>90</v>
      </c>
      <c r="T129" s="64" t="s">
        <v>90</v>
      </c>
      <c r="U129" s="64" t="s">
        <v>90</v>
      </c>
      <c r="V129" s="64" t="s">
        <v>90</v>
      </c>
      <c r="W129" s="93" t="s">
        <v>90</v>
      </c>
    </row>
    <row r="130" spans="1:23" ht="25.5" customHeight="1" x14ac:dyDescent="0.25">
      <c r="A130" s="148"/>
      <c r="B130" s="118" t="s">
        <v>91</v>
      </c>
      <c r="C130" s="117" t="s">
        <v>151</v>
      </c>
      <c r="D130" s="64" t="s">
        <v>90</v>
      </c>
      <c r="E130" s="64" t="s">
        <v>90</v>
      </c>
      <c r="F130" s="64" t="s">
        <v>90</v>
      </c>
      <c r="G130" s="64" t="s">
        <v>90</v>
      </c>
      <c r="H130" s="14" t="s">
        <v>29</v>
      </c>
      <c r="I130" s="64" t="s">
        <v>172</v>
      </c>
      <c r="J130" s="64">
        <v>323</v>
      </c>
      <c r="K130" s="12">
        <v>1</v>
      </c>
      <c r="L130" s="12">
        <v>38.200000000000003</v>
      </c>
      <c r="M130" s="12">
        <v>0</v>
      </c>
      <c r="N130" s="12">
        <v>32</v>
      </c>
      <c r="O130" s="12">
        <v>1</v>
      </c>
      <c r="P130" s="12">
        <v>1</v>
      </c>
      <c r="Q130" s="12">
        <v>1</v>
      </c>
      <c r="R130" s="12">
        <v>0</v>
      </c>
      <c r="S130" s="12">
        <v>0</v>
      </c>
      <c r="T130" s="12">
        <v>1</v>
      </c>
      <c r="U130" s="12">
        <v>0.8</v>
      </c>
      <c r="V130" s="12">
        <v>1.2</v>
      </c>
      <c r="W130" s="93">
        <f t="shared" si="35"/>
        <v>77.2</v>
      </c>
    </row>
    <row r="131" spans="1:23" ht="52.5" customHeight="1" x14ac:dyDescent="0.25">
      <c r="A131" s="147" t="s">
        <v>30</v>
      </c>
      <c r="B131" s="118" t="s">
        <v>440</v>
      </c>
      <c r="C131" s="117" t="s">
        <v>90</v>
      </c>
      <c r="D131" s="64">
        <v>1</v>
      </c>
      <c r="E131" s="64" t="s">
        <v>90</v>
      </c>
      <c r="F131" s="64" t="s">
        <v>612</v>
      </c>
      <c r="G131" s="64" t="s">
        <v>236</v>
      </c>
      <c r="H131" s="64" t="s">
        <v>90</v>
      </c>
      <c r="I131" s="64" t="s">
        <v>90</v>
      </c>
      <c r="J131" s="64" t="s">
        <v>90</v>
      </c>
      <c r="K131" s="64" t="s">
        <v>90</v>
      </c>
      <c r="L131" s="64" t="s">
        <v>90</v>
      </c>
      <c r="M131" s="12" t="s">
        <v>90</v>
      </c>
      <c r="N131" s="64" t="s">
        <v>90</v>
      </c>
      <c r="O131" s="64" t="s">
        <v>90</v>
      </c>
      <c r="P131" s="64" t="s">
        <v>90</v>
      </c>
      <c r="Q131" s="64" t="s">
        <v>90</v>
      </c>
      <c r="R131" s="64" t="s">
        <v>90</v>
      </c>
      <c r="S131" s="64" t="s">
        <v>90</v>
      </c>
      <c r="T131" s="64" t="s">
        <v>90</v>
      </c>
      <c r="U131" s="64" t="s">
        <v>90</v>
      </c>
      <c r="V131" s="64" t="s">
        <v>90</v>
      </c>
      <c r="W131" s="93" t="s">
        <v>90</v>
      </c>
    </row>
    <row r="132" spans="1:23" ht="21.75" customHeight="1" x14ac:dyDescent="0.25">
      <c r="A132" s="155"/>
      <c r="B132" s="118" t="s">
        <v>34</v>
      </c>
      <c r="C132" s="117" t="s">
        <v>151</v>
      </c>
      <c r="D132" s="64" t="s">
        <v>90</v>
      </c>
      <c r="E132" s="64" t="s">
        <v>90</v>
      </c>
      <c r="F132" s="64" t="s">
        <v>90</v>
      </c>
      <c r="G132" s="64" t="s">
        <v>90</v>
      </c>
      <c r="H132" s="64">
        <v>1003</v>
      </c>
      <c r="I132" s="64" t="s">
        <v>173</v>
      </c>
      <c r="J132" s="64" t="s">
        <v>90</v>
      </c>
      <c r="K132" s="12">
        <f>K133+K136+K134+K135</f>
        <v>22486.400000000001</v>
      </c>
      <c r="L132" s="12">
        <f>L133+L136+L134</f>
        <v>23310.6</v>
      </c>
      <c r="M132" s="12">
        <f>M133+M136+M134</f>
        <v>20996.1</v>
      </c>
      <c r="N132" s="12">
        <f>N133+N136+N134</f>
        <v>26094.6</v>
      </c>
      <c r="O132" s="12">
        <f t="shared" ref="O132:U132" si="40">O133+O134+O135</f>
        <v>28949.4</v>
      </c>
      <c r="P132" s="12">
        <f t="shared" si="40"/>
        <v>26842.399999999998</v>
      </c>
      <c r="Q132" s="12">
        <f>Q133+Q134+Q135</f>
        <v>28599.258999999998</v>
      </c>
      <c r="R132" s="12">
        <f t="shared" si="40"/>
        <v>30657</v>
      </c>
      <c r="S132" s="12">
        <f t="shared" si="40"/>
        <v>33425.5</v>
      </c>
      <c r="T132" s="12">
        <f t="shared" si="40"/>
        <v>34748</v>
      </c>
      <c r="U132" s="12">
        <f t="shared" si="40"/>
        <v>36138</v>
      </c>
      <c r="V132" s="12">
        <f t="shared" ref="V132" si="41">V133+V134+V135</f>
        <v>37582.700000000004</v>
      </c>
      <c r="W132" s="93">
        <f t="shared" si="35"/>
        <v>349829.95899999997</v>
      </c>
    </row>
    <row r="133" spans="1:23" ht="39.75" customHeight="1" x14ac:dyDescent="0.25">
      <c r="A133" s="155"/>
      <c r="B133" s="118" t="s">
        <v>110</v>
      </c>
      <c r="C133" s="117" t="s">
        <v>151</v>
      </c>
      <c r="D133" s="64" t="s">
        <v>90</v>
      </c>
      <c r="E133" s="64" t="s">
        <v>90</v>
      </c>
      <c r="F133" s="64" t="s">
        <v>90</v>
      </c>
      <c r="G133" s="64" t="s">
        <v>90</v>
      </c>
      <c r="H133" s="14" t="s">
        <v>29</v>
      </c>
      <c r="I133" s="64" t="s">
        <v>173</v>
      </c>
      <c r="J133" s="64">
        <v>313</v>
      </c>
      <c r="K133" s="12">
        <v>22146.400000000001</v>
      </c>
      <c r="L133" s="12">
        <v>22963.599999999999</v>
      </c>
      <c r="M133" s="12">
        <v>20691.97508</v>
      </c>
      <c r="N133" s="12">
        <v>25710.6</v>
      </c>
      <c r="O133" s="12">
        <v>28524.9</v>
      </c>
      <c r="P133" s="12">
        <v>26453.8</v>
      </c>
      <c r="Q133" s="12">
        <v>28184.258999999998</v>
      </c>
      <c r="R133" s="12">
        <v>30221.200000000001</v>
      </c>
      <c r="S133" s="12">
        <v>32931.5</v>
      </c>
      <c r="T133" s="12">
        <v>34234.5</v>
      </c>
      <c r="U133" s="12">
        <v>35604</v>
      </c>
      <c r="V133" s="12">
        <v>37027.300000000003</v>
      </c>
      <c r="W133" s="93">
        <f t="shared" si="35"/>
        <v>344694.03407999995</v>
      </c>
    </row>
    <row r="134" spans="1:23" ht="33.75" customHeight="1" x14ac:dyDescent="0.25">
      <c r="A134" s="155"/>
      <c r="B134" s="160" t="s">
        <v>111</v>
      </c>
      <c r="C134" s="117" t="s">
        <v>151</v>
      </c>
      <c r="D134" s="64" t="s">
        <v>90</v>
      </c>
      <c r="E134" s="64" t="s">
        <v>90</v>
      </c>
      <c r="F134" s="64" t="s">
        <v>90</v>
      </c>
      <c r="G134" s="64" t="s">
        <v>90</v>
      </c>
      <c r="H134" s="14" t="s">
        <v>29</v>
      </c>
      <c r="I134" s="64" t="s">
        <v>173</v>
      </c>
      <c r="J134" s="64">
        <v>244</v>
      </c>
      <c r="K134" s="12">
        <v>10</v>
      </c>
      <c r="L134" s="12">
        <v>7</v>
      </c>
      <c r="M134" s="12">
        <v>304.12491999999997</v>
      </c>
      <c r="N134" s="12">
        <v>384</v>
      </c>
      <c r="O134" s="12">
        <v>294.5</v>
      </c>
      <c r="P134" s="12">
        <v>388.6</v>
      </c>
      <c r="Q134" s="12">
        <v>415</v>
      </c>
      <c r="R134" s="12">
        <v>435.8</v>
      </c>
      <c r="S134" s="12">
        <v>494</v>
      </c>
      <c r="T134" s="12">
        <v>179.7</v>
      </c>
      <c r="U134" s="12">
        <v>186.9</v>
      </c>
      <c r="V134" s="12">
        <v>194.4</v>
      </c>
      <c r="W134" s="93">
        <f t="shared" si="35"/>
        <v>3294.0249200000003</v>
      </c>
    </row>
    <row r="135" spans="1:23" ht="24" customHeight="1" x14ac:dyDescent="0.25">
      <c r="A135" s="155"/>
      <c r="B135" s="164"/>
      <c r="C135" s="117" t="s">
        <v>151</v>
      </c>
      <c r="D135" s="104" t="s">
        <v>90</v>
      </c>
      <c r="E135" s="104" t="s">
        <v>90</v>
      </c>
      <c r="F135" s="104" t="s">
        <v>90</v>
      </c>
      <c r="G135" s="104" t="s">
        <v>90</v>
      </c>
      <c r="H135" s="14" t="s">
        <v>29</v>
      </c>
      <c r="I135" s="64" t="s">
        <v>173</v>
      </c>
      <c r="J135" s="64">
        <v>242</v>
      </c>
      <c r="K135" s="12">
        <v>0</v>
      </c>
      <c r="L135" s="12">
        <v>0</v>
      </c>
      <c r="M135" s="12">
        <v>0</v>
      </c>
      <c r="N135" s="12">
        <v>0</v>
      </c>
      <c r="O135" s="12">
        <v>130</v>
      </c>
      <c r="P135" s="12">
        <v>0</v>
      </c>
      <c r="Q135" s="12">
        <v>0</v>
      </c>
      <c r="R135" s="12">
        <v>0</v>
      </c>
      <c r="S135" s="12">
        <v>0</v>
      </c>
      <c r="T135" s="12">
        <v>333.8</v>
      </c>
      <c r="U135" s="12">
        <v>347.1</v>
      </c>
      <c r="V135" s="12">
        <v>361</v>
      </c>
      <c r="W135" s="93">
        <f t="shared" si="35"/>
        <v>1171.9000000000001</v>
      </c>
    </row>
    <row r="136" spans="1:23" ht="36" customHeight="1" x14ac:dyDescent="0.25">
      <c r="A136" s="148"/>
      <c r="B136" s="118" t="s">
        <v>275</v>
      </c>
      <c r="C136" s="117" t="s">
        <v>151</v>
      </c>
      <c r="D136" s="64" t="s">
        <v>90</v>
      </c>
      <c r="E136" s="64" t="s">
        <v>90</v>
      </c>
      <c r="F136" s="64" t="s">
        <v>90</v>
      </c>
      <c r="G136" s="64" t="s">
        <v>90</v>
      </c>
      <c r="H136" s="14" t="s">
        <v>35</v>
      </c>
      <c r="I136" s="64" t="s">
        <v>173</v>
      </c>
      <c r="J136" s="64">
        <v>323</v>
      </c>
      <c r="K136" s="12">
        <v>330</v>
      </c>
      <c r="L136" s="12">
        <v>340</v>
      </c>
      <c r="M136" s="12">
        <v>0</v>
      </c>
      <c r="N136" s="12">
        <v>0</v>
      </c>
      <c r="O136" s="12">
        <v>0</v>
      </c>
      <c r="P136" s="12">
        <v>0</v>
      </c>
      <c r="Q136" s="12">
        <v>0</v>
      </c>
      <c r="R136" s="12">
        <v>0</v>
      </c>
      <c r="S136" s="12">
        <v>0</v>
      </c>
      <c r="T136" s="12">
        <v>0</v>
      </c>
      <c r="U136" s="12">
        <v>0</v>
      </c>
      <c r="V136" s="12">
        <v>0</v>
      </c>
      <c r="W136" s="93">
        <f t="shared" si="35"/>
        <v>670</v>
      </c>
    </row>
    <row r="137" spans="1:23" ht="48.75" customHeight="1" x14ac:dyDescent="0.25">
      <c r="A137" s="147" t="s">
        <v>31</v>
      </c>
      <c r="B137" s="118" t="s">
        <v>386</v>
      </c>
      <c r="C137" s="117" t="s">
        <v>90</v>
      </c>
      <c r="D137" s="64">
        <v>1</v>
      </c>
      <c r="E137" s="64" t="s">
        <v>90</v>
      </c>
      <c r="F137" s="64" t="s">
        <v>612</v>
      </c>
      <c r="G137" s="64" t="s">
        <v>236</v>
      </c>
      <c r="H137" s="64" t="s">
        <v>90</v>
      </c>
      <c r="I137" s="64" t="s">
        <v>90</v>
      </c>
      <c r="J137" s="64" t="s">
        <v>90</v>
      </c>
      <c r="K137" s="64" t="s">
        <v>90</v>
      </c>
      <c r="L137" s="64" t="s">
        <v>90</v>
      </c>
      <c r="M137" s="12" t="s">
        <v>90</v>
      </c>
      <c r="N137" s="64" t="s">
        <v>90</v>
      </c>
      <c r="O137" s="64" t="s">
        <v>90</v>
      </c>
      <c r="P137" s="64" t="s">
        <v>90</v>
      </c>
      <c r="Q137" s="64" t="s">
        <v>90</v>
      </c>
      <c r="R137" s="64" t="s">
        <v>90</v>
      </c>
      <c r="S137" s="64" t="s">
        <v>90</v>
      </c>
      <c r="T137" s="64" t="s">
        <v>90</v>
      </c>
      <c r="U137" s="64" t="s">
        <v>90</v>
      </c>
      <c r="V137" s="64" t="s">
        <v>90</v>
      </c>
      <c r="W137" s="93" t="s">
        <v>90</v>
      </c>
    </row>
    <row r="138" spans="1:23" ht="28.5" customHeight="1" x14ac:dyDescent="0.25">
      <c r="A138" s="155"/>
      <c r="B138" s="118" t="s">
        <v>34</v>
      </c>
      <c r="C138" s="117" t="s">
        <v>151</v>
      </c>
      <c r="D138" s="64" t="s">
        <v>90</v>
      </c>
      <c r="E138" s="64" t="s">
        <v>90</v>
      </c>
      <c r="F138" s="64" t="s">
        <v>90</v>
      </c>
      <c r="G138" s="64" t="s">
        <v>90</v>
      </c>
      <c r="H138" s="14" t="s">
        <v>35</v>
      </c>
      <c r="I138" s="64" t="s">
        <v>174</v>
      </c>
      <c r="J138" s="64">
        <v>244</v>
      </c>
      <c r="K138" s="64">
        <v>0</v>
      </c>
      <c r="L138" s="64">
        <v>0</v>
      </c>
      <c r="M138" s="12">
        <v>0</v>
      </c>
      <c r="N138" s="64">
        <v>0</v>
      </c>
      <c r="O138" s="64">
        <v>0</v>
      </c>
      <c r="P138" s="64">
        <v>0</v>
      </c>
      <c r="Q138" s="64">
        <v>0</v>
      </c>
      <c r="R138" s="64">
        <v>0</v>
      </c>
      <c r="S138" s="64">
        <v>0</v>
      </c>
      <c r="T138" s="64">
        <v>1</v>
      </c>
      <c r="U138" s="64">
        <v>1</v>
      </c>
      <c r="V138" s="64">
        <v>1.1000000000000001</v>
      </c>
      <c r="W138" s="93">
        <f>SUM(T138:V138)</f>
        <v>3.1</v>
      </c>
    </row>
    <row r="139" spans="1:23" ht="33.75" customHeight="1" x14ac:dyDescent="0.25">
      <c r="A139" s="148"/>
      <c r="B139" s="118" t="s">
        <v>34</v>
      </c>
      <c r="C139" s="117" t="s">
        <v>151</v>
      </c>
      <c r="D139" s="64" t="s">
        <v>90</v>
      </c>
      <c r="E139" s="64" t="s">
        <v>90</v>
      </c>
      <c r="F139" s="64" t="s">
        <v>90</v>
      </c>
      <c r="G139" s="64" t="s">
        <v>90</v>
      </c>
      <c r="H139" s="14" t="s">
        <v>35</v>
      </c>
      <c r="I139" s="64" t="s">
        <v>174</v>
      </c>
      <c r="J139" s="64">
        <v>313</v>
      </c>
      <c r="K139" s="12">
        <v>128</v>
      </c>
      <c r="L139" s="12">
        <v>147.4</v>
      </c>
      <c r="M139" s="12">
        <v>81.5</v>
      </c>
      <c r="N139" s="12">
        <v>90.8</v>
      </c>
      <c r="O139" s="12">
        <v>92.9</v>
      </c>
      <c r="P139" s="12">
        <v>101.6</v>
      </c>
      <c r="Q139" s="12">
        <v>94</v>
      </c>
      <c r="R139" s="12">
        <v>79.599999999999994</v>
      </c>
      <c r="S139" s="12">
        <v>100.4</v>
      </c>
      <c r="T139" s="12">
        <v>66.400000000000006</v>
      </c>
      <c r="U139" s="12">
        <v>68.599999999999994</v>
      </c>
      <c r="V139" s="12">
        <v>71</v>
      </c>
      <c r="W139" s="93">
        <f t="shared" si="35"/>
        <v>1122.2</v>
      </c>
    </row>
    <row r="140" spans="1:23" ht="51.75" customHeight="1" x14ac:dyDescent="0.25">
      <c r="A140" s="147" t="s">
        <v>32</v>
      </c>
      <c r="B140" s="118" t="s">
        <v>385</v>
      </c>
      <c r="C140" s="117" t="s">
        <v>90</v>
      </c>
      <c r="D140" s="64">
        <v>1</v>
      </c>
      <c r="E140" s="64" t="s">
        <v>90</v>
      </c>
      <c r="F140" s="64" t="s">
        <v>612</v>
      </c>
      <c r="G140" s="64" t="s">
        <v>236</v>
      </c>
      <c r="H140" s="64" t="s">
        <v>90</v>
      </c>
      <c r="I140" s="64" t="s">
        <v>90</v>
      </c>
      <c r="J140" s="64" t="s">
        <v>90</v>
      </c>
      <c r="K140" s="64" t="s">
        <v>90</v>
      </c>
      <c r="L140" s="64" t="s">
        <v>90</v>
      </c>
      <c r="M140" s="12" t="s">
        <v>90</v>
      </c>
      <c r="N140" s="64" t="s">
        <v>90</v>
      </c>
      <c r="O140" s="64" t="s">
        <v>90</v>
      </c>
      <c r="P140" s="64" t="s">
        <v>90</v>
      </c>
      <c r="Q140" s="64" t="s">
        <v>90</v>
      </c>
      <c r="R140" s="64" t="s">
        <v>90</v>
      </c>
      <c r="S140" s="64" t="s">
        <v>90</v>
      </c>
      <c r="T140" s="64" t="s">
        <v>90</v>
      </c>
      <c r="U140" s="64" t="s">
        <v>90</v>
      </c>
      <c r="V140" s="64" t="s">
        <v>90</v>
      </c>
      <c r="W140" s="93" t="s">
        <v>90</v>
      </c>
    </row>
    <row r="141" spans="1:23" ht="39.75" customHeight="1" x14ac:dyDescent="0.25">
      <c r="A141" s="155"/>
      <c r="B141" s="118" t="s">
        <v>34</v>
      </c>
      <c r="C141" s="117" t="s">
        <v>151</v>
      </c>
      <c r="D141" s="64" t="s">
        <v>90</v>
      </c>
      <c r="E141" s="64" t="s">
        <v>90</v>
      </c>
      <c r="F141" s="64" t="s">
        <v>90</v>
      </c>
      <c r="G141" s="64" t="s">
        <v>90</v>
      </c>
      <c r="H141" s="14" t="s">
        <v>35</v>
      </c>
      <c r="I141" s="64" t="s">
        <v>175</v>
      </c>
      <c r="J141" s="64" t="s">
        <v>90</v>
      </c>
      <c r="K141" s="12">
        <f>K143+K144</f>
        <v>612232.19999999995</v>
      </c>
      <c r="L141" s="12">
        <f>L143+L144</f>
        <v>548898.39999999991</v>
      </c>
      <c r="M141" s="12">
        <f t="shared" ref="M141:R141" si="42">M143+M144+M142</f>
        <v>584338.80611999996</v>
      </c>
      <c r="N141" s="12">
        <f t="shared" si="42"/>
        <v>540202.4800000001</v>
      </c>
      <c r="O141" s="12">
        <f t="shared" si="42"/>
        <v>526884.10000000009</v>
      </c>
      <c r="P141" s="12">
        <f t="shared" si="42"/>
        <v>538348.89999999991</v>
      </c>
      <c r="Q141" s="12">
        <f>Q143+Q144+Q142</f>
        <v>528727.19999999995</v>
      </c>
      <c r="R141" s="12">
        <f t="shared" si="42"/>
        <v>506145.9</v>
      </c>
      <c r="S141" s="12">
        <f>S143+S144+S142</f>
        <v>501433.20000000007</v>
      </c>
      <c r="T141" s="12">
        <f>T143+T144+T142</f>
        <v>413208.1</v>
      </c>
      <c r="U141" s="12">
        <f>U143+U144+U142</f>
        <v>413152.2</v>
      </c>
      <c r="V141" s="12">
        <f>V143+V144+V142</f>
        <v>413132.19999999995</v>
      </c>
      <c r="W141" s="93">
        <f t="shared" si="35"/>
        <v>6126703.6861200007</v>
      </c>
    </row>
    <row r="142" spans="1:23" ht="33" customHeight="1" x14ac:dyDescent="0.25">
      <c r="A142" s="155"/>
      <c r="B142" s="160" t="s">
        <v>111</v>
      </c>
      <c r="C142" s="117" t="s">
        <v>151</v>
      </c>
      <c r="D142" s="64" t="s">
        <v>90</v>
      </c>
      <c r="E142" s="64" t="s">
        <v>90</v>
      </c>
      <c r="F142" s="64" t="s">
        <v>90</v>
      </c>
      <c r="G142" s="64" t="s">
        <v>90</v>
      </c>
      <c r="H142" s="14" t="s">
        <v>35</v>
      </c>
      <c r="I142" s="64" t="s">
        <v>175</v>
      </c>
      <c r="J142" s="64">
        <v>242</v>
      </c>
      <c r="K142" s="12">
        <v>0</v>
      </c>
      <c r="L142" s="12">
        <v>0</v>
      </c>
      <c r="M142" s="12">
        <v>495</v>
      </c>
      <c r="N142" s="12">
        <v>0</v>
      </c>
      <c r="O142" s="12">
        <v>2950</v>
      </c>
      <c r="P142" s="12">
        <v>4250</v>
      </c>
      <c r="Q142" s="12">
        <v>3608.1</v>
      </c>
      <c r="R142" s="12">
        <v>3906.7</v>
      </c>
      <c r="S142" s="12">
        <v>4426.3999999999996</v>
      </c>
      <c r="T142" s="12">
        <v>2216.6</v>
      </c>
      <c r="U142" s="12">
        <v>2244</v>
      </c>
      <c r="V142" s="12">
        <v>2257.8000000000002</v>
      </c>
      <c r="W142" s="93">
        <f t="shared" si="35"/>
        <v>26354.599999999995</v>
      </c>
    </row>
    <row r="143" spans="1:23" ht="30" customHeight="1" x14ac:dyDescent="0.25">
      <c r="A143" s="155"/>
      <c r="B143" s="164"/>
      <c r="C143" s="117" t="s">
        <v>151</v>
      </c>
      <c r="D143" s="64" t="s">
        <v>90</v>
      </c>
      <c r="E143" s="64" t="s">
        <v>90</v>
      </c>
      <c r="F143" s="64" t="s">
        <v>90</v>
      </c>
      <c r="G143" s="64" t="s">
        <v>90</v>
      </c>
      <c r="H143" s="14" t="s">
        <v>35</v>
      </c>
      <c r="I143" s="64" t="s">
        <v>175</v>
      </c>
      <c r="J143" s="64">
        <v>244</v>
      </c>
      <c r="K143" s="12">
        <f>4959+3979</f>
        <v>8938</v>
      </c>
      <c r="L143" s="12">
        <f>4277+3700.7</f>
        <v>7977.7</v>
      </c>
      <c r="M143" s="12">
        <v>7259.7593200000001</v>
      </c>
      <c r="N143" s="12">
        <v>7431.8</v>
      </c>
      <c r="O143" s="12">
        <v>4241.3999999999996</v>
      </c>
      <c r="P143" s="12">
        <v>3411.2</v>
      </c>
      <c r="Q143" s="12">
        <v>3810</v>
      </c>
      <c r="R143" s="12">
        <v>3573.3</v>
      </c>
      <c r="S143" s="12">
        <v>2983.9</v>
      </c>
      <c r="T143" s="12">
        <v>3889.9</v>
      </c>
      <c r="U143" s="12">
        <v>3861.7</v>
      </c>
      <c r="V143" s="12">
        <v>3847.6</v>
      </c>
      <c r="W143" s="93">
        <f t="shared" si="35"/>
        <v>61226.259319999997</v>
      </c>
    </row>
    <row r="144" spans="1:23" ht="27" customHeight="1" x14ac:dyDescent="0.25">
      <c r="A144" s="148"/>
      <c r="B144" s="118" t="s">
        <v>9</v>
      </c>
      <c r="C144" s="117" t="s">
        <v>92</v>
      </c>
      <c r="D144" s="64" t="s">
        <v>90</v>
      </c>
      <c r="E144" s="64" t="s">
        <v>90</v>
      </c>
      <c r="F144" s="64" t="s">
        <v>90</v>
      </c>
      <c r="G144" s="64" t="s">
        <v>90</v>
      </c>
      <c r="H144" s="14" t="s">
        <v>35</v>
      </c>
      <c r="I144" s="64" t="s">
        <v>175</v>
      </c>
      <c r="J144" s="64">
        <v>313</v>
      </c>
      <c r="K144" s="12">
        <v>603294.19999999995</v>
      </c>
      <c r="L144" s="12">
        <v>540920.69999999995</v>
      </c>
      <c r="M144" s="12">
        <v>576584.04680000001</v>
      </c>
      <c r="N144" s="12">
        <v>532770.68000000005</v>
      </c>
      <c r="O144" s="12">
        <v>519692.7</v>
      </c>
      <c r="P144" s="12">
        <v>530687.69999999995</v>
      </c>
      <c r="Q144" s="12">
        <v>521309.1</v>
      </c>
      <c r="R144" s="12">
        <v>498665.9</v>
      </c>
      <c r="S144" s="12">
        <v>494022.9</v>
      </c>
      <c r="T144" s="12">
        <v>407101.6</v>
      </c>
      <c r="U144" s="12">
        <v>407046.5</v>
      </c>
      <c r="V144" s="12">
        <v>407026.8</v>
      </c>
      <c r="W144" s="93">
        <f t="shared" si="35"/>
        <v>6039122.8267999999</v>
      </c>
    </row>
    <row r="145" spans="1:23" ht="50.25" customHeight="1" x14ac:dyDescent="0.25">
      <c r="A145" s="147" t="s">
        <v>33</v>
      </c>
      <c r="B145" s="118" t="s">
        <v>384</v>
      </c>
      <c r="C145" s="117" t="s">
        <v>90</v>
      </c>
      <c r="D145" s="64">
        <v>1</v>
      </c>
      <c r="E145" s="64" t="s">
        <v>90</v>
      </c>
      <c r="F145" s="64" t="s">
        <v>612</v>
      </c>
      <c r="G145" s="64" t="s">
        <v>236</v>
      </c>
      <c r="H145" s="64" t="s">
        <v>90</v>
      </c>
      <c r="I145" s="64" t="s">
        <v>90</v>
      </c>
      <c r="J145" s="64" t="s">
        <v>90</v>
      </c>
      <c r="K145" s="64" t="s">
        <v>90</v>
      </c>
      <c r="L145" s="64" t="s">
        <v>90</v>
      </c>
      <c r="M145" s="12" t="s">
        <v>90</v>
      </c>
      <c r="N145" s="64" t="s">
        <v>90</v>
      </c>
      <c r="O145" s="64" t="s">
        <v>90</v>
      </c>
      <c r="P145" s="64" t="s">
        <v>90</v>
      </c>
      <c r="Q145" s="64" t="s">
        <v>90</v>
      </c>
      <c r="R145" s="64" t="s">
        <v>90</v>
      </c>
      <c r="S145" s="64" t="s">
        <v>90</v>
      </c>
      <c r="T145" s="64" t="s">
        <v>90</v>
      </c>
      <c r="U145" s="64" t="s">
        <v>90</v>
      </c>
      <c r="V145" s="64" t="s">
        <v>90</v>
      </c>
      <c r="W145" s="93" t="s">
        <v>90</v>
      </c>
    </row>
    <row r="146" spans="1:23" ht="33.75" customHeight="1" x14ac:dyDescent="0.25">
      <c r="A146" s="155"/>
      <c r="B146" s="118" t="s">
        <v>34</v>
      </c>
      <c r="C146" s="117" t="s">
        <v>151</v>
      </c>
      <c r="D146" s="64" t="s">
        <v>90</v>
      </c>
      <c r="E146" s="64" t="s">
        <v>90</v>
      </c>
      <c r="F146" s="64" t="s">
        <v>90</v>
      </c>
      <c r="G146" s="64" t="s">
        <v>90</v>
      </c>
      <c r="H146" s="14" t="s">
        <v>35</v>
      </c>
      <c r="I146" s="64" t="s">
        <v>178</v>
      </c>
      <c r="J146" s="64" t="s">
        <v>90</v>
      </c>
      <c r="K146" s="12">
        <f t="shared" ref="K146:U146" si="43">K147+K148</f>
        <v>548.1</v>
      </c>
      <c r="L146" s="12">
        <f t="shared" si="43"/>
        <v>67</v>
      </c>
      <c r="M146" s="12">
        <f t="shared" si="43"/>
        <v>44</v>
      </c>
      <c r="N146" s="12">
        <f t="shared" si="43"/>
        <v>66.400000000000006</v>
      </c>
      <c r="O146" s="12">
        <f t="shared" si="43"/>
        <v>48.199999999999996</v>
      </c>
      <c r="P146" s="12">
        <f t="shared" si="43"/>
        <v>8.6999999999999993</v>
      </c>
      <c r="Q146" s="12">
        <f t="shared" si="43"/>
        <v>9.7999999999999989</v>
      </c>
      <c r="R146" s="12">
        <f t="shared" si="43"/>
        <v>10.5</v>
      </c>
      <c r="S146" s="12">
        <f t="shared" si="43"/>
        <v>0</v>
      </c>
      <c r="T146" s="12">
        <f t="shared" si="43"/>
        <v>0</v>
      </c>
      <c r="U146" s="12">
        <f t="shared" si="43"/>
        <v>0</v>
      </c>
      <c r="V146" s="12">
        <f t="shared" ref="V146" si="44">V147+V148</f>
        <v>0</v>
      </c>
      <c r="W146" s="93">
        <f t="shared" si="35"/>
        <v>802.7</v>
      </c>
    </row>
    <row r="147" spans="1:23" ht="39" customHeight="1" x14ac:dyDescent="0.25">
      <c r="A147" s="155"/>
      <c r="B147" s="118" t="s">
        <v>111</v>
      </c>
      <c r="C147" s="117" t="s">
        <v>151</v>
      </c>
      <c r="D147" s="64" t="s">
        <v>90</v>
      </c>
      <c r="E147" s="64" t="s">
        <v>90</v>
      </c>
      <c r="F147" s="64" t="s">
        <v>90</v>
      </c>
      <c r="G147" s="64" t="s">
        <v>90</v>
      </c>
      <c r="H147" s="14" t="s">
        <v>35</v>
      </c>
      <c r="I147" s="64" t="s">
        <v>178</v>
      </c>
      <c r="J147" s="64">
        <v>244</v>
      </c>
      <c r="K147" s="12">
        <v>0.1</v>
      </c>
      <c r="L147" s="12">
        <v>1.1000000000000001</v>
      </c>
      <c r="M147" s="12">
        <v>0.2</v>
      </c>
      <c r="N147" s="12">
        <v>0.2</v>
      </c>
      <c r="O147" s="12">
        <v>0.4</v>
      </c>
      <c r="P147" s="12">
        <v>0.1</v>
      </c>
      <c r="Q147" s="12">
        <v>0.1</v>
      </c>
      <c r="R147" s="12">
        <v>0.1</v>
      </c>
      <c r="S147" s="12">
        <v>0</v>
      </c>
      <c r="T147" s="12">
        <v>0</v>
      </c>
      <c r="U147" s="12">
        <v>0</v>
      </c>
      <c r="V147" s="12">
        <v>0</v>
      </c>
      <c r="W147" s="93">
        <f t="shared" si="35"/>
        <v>2.3000000000000003</v>
      </c>
    </row>
    <row r="148" spans="1:23" ht="33.75" customHeight="1" x14ac:dyDescent="0.25">
      <c r="A148" s="148"/>
      <c r="B148" s="118" t="s">
        <v>9</v>
      </c>
      <c r="C148" s="117" t="s">
        <v>151</v>
      </c>
      <c r="D148" s="64" t="s">
        <v>90</v>
      </c>
      <c r="E148" s="64" t="s">
        <v>90</v>
      </c>
      <c r="F148" s="64" t="s">
        <v>90</v>
      </c>
      <c r="G148" s="64" t="s">
        <v>90</v>
      </c>
      <c r="H148" s="14" t="s">
        <v>35</v>
      </c>
      <c r="I148" s="64" t="s">
        <v>178</v>
      </c>
      <c r="J148" s="64">
        <v>313</v>
      </c>
      <c r="K148" s="12">
        <v>548</v>
      </c>
      <c r="L148" s="12">
        <v>65.900000000000006</v>
      </c>
      <c r="M148" s="12">
        <v>43.8</v>
      </c>
      <c r="N148" s="12">
        <v>66.2</v>
      </c>
      <c r="O148" s="12">
        <v>47.8</v>
      </c>
      <c r="P148" s="12">
        <v>8.6</v>
      </c>
      <c r="Q148" s="12">
        <v>9.6999999999999993</v>
      </c>
      <c r="R148" s="12">
        <v>10.4</v>
      </c>
      <c r="S148" s="12">
        <v>0</v>
      </c>
      <c r="T148" s="12">
        <f>S148</f>
        <v>0</v>
      </c>
      <c r="U148" s="12">
        <f>T148</f>
        <v>0</v>
      </c>
      <c r="V148" s="12">
        <f>U148</f>
        <v>0</v>
      </c>
      <c r="W148" s="93">
        <f t="shared" si="35"/>
        <v>800.4</v>
      </c>
    </row>
    <row r="149" spans="1:23" ht="50.25" customHeight="1" x14ac:dyDescent="0.25">
      <c r="A149" s="147" t="s">
        <v>36</v>
      </c>
      <c r="B149" s="118" t="s">
        <v>383</v>
      </c>
      <c r="C149" s="117" t="s">
        <v>90</v>
      </c>
      <c r="D149" s="64">
        <v>1</v>
      </c>
      <c r="E149" s="64" t="s">
        <v>90</v>
      </c>
      <c r="F149" s="64" t="s">
        <v>612</v>
      </c>
      <c r="G149" s="64" t="s">
        <v>236</v>
      </c>
      <c r="H149" s="190" t="s">
        <v>70</v>
      </c>
      <c r="I149" s="178"/>
      <c r="J149" s="179"/>
      <c r="K149" s="12">
        <f>K150+K152</f>
        <v>160905.60000000001</v>
      </c>
      <c r="L149" s="12">
        <f>L150+L152</f>
        <v>128107.5</v>
      </c>
      <c r="M149" s="12">
        <f>M150+M152</f>
        <v>87752.2</v>
      </c>
      <c r="N149" s="12">
        <f>N150+N152</f>
        <v>89009.1</v>
      </c>
      <c r="O149" s="12">
        <f t="shared" ref="O149:U149" si="45">O150+O152+O153</f>
        <v>28890.899999999998</v>
      </c>
      <c r="P149" s="12">
        <f t="shared" si="45"/>
        <v>81559.8</v>
      </c>
      <c r="Q149" s="12">
        <f>Q150+Q152+Q153+Q151</f>
        <v>21026.9</v>
      </c>
      <c r="R149" s="12">
        <f>R150+R152+R153+R154</f>
        <v>56527.199999999997</v>
      </c>
      <c r="S149" s="12">
        <f t="shared" si="45"/>
        <v>77282.5</v>
      </c>
      <c r="T149" s="12">
        <f t="shared" si="45"/>
        <v>36554.800000000003</v>
      </c>
      <c r="U149" s="12">
        <f t="shared" si="45"/>
        <v>38993.4</v>
      </c>
      <c r="V149" s="12">
        <f t="shared" ref="V149" si="46">V150+V152+V153</f>
        <v>38848.300000000003</v>
      </c>
      <c r="W149" s="93">
        <f t="shared" si="35"/>
        <v>845458.20000000019</v>
      </c>
    </row>
    <row r="150" spans="1:23" ht="31.5" customHeight="1" x14ac:dyDescent="0.25">
      <c r="A150" s="155"/>
      <c r="B150" s="160" t="s">
        <v>34</v>
      </c>
      <c r="C150" s="141" t="s">
        <v>151</v>
      </c>
      <c r="D150" s="64" t="s">
        <v>90</v>
      </c>
      <c r="E150" s="64" t="s">
        <v>90</v>
      </c>
      <c r="F150" s="64" t="s">
        <v>90</v>
      </c>
      <c r="G150" s="64" t="s">
        <v>90</v>
      </c>
      <c r="H150" s="14" t="s">
        <v>35</v>
      </c>
      <c r="I150" s="64" t="s">
        <v>214</v>
      </c>
      <c r="J150" s="64">
        <v>322</v>
      </c>
      <c r="K150" s="12">
        <v>133653.20000000001</v>
      </c>
      <c r="L150" s="12">
        <v>98535</v>
      </c>
      <c r="M150" s="12">
        <v>59701.9</v>
      </c>
      <c r="N150" s="12">
        <v>57377.9</v>
      </c>
      <c r="O150" s="12">
        <v>13707.3</v>
      </c>
      <c r="P150" s="12">
        <v>51011.4</v>
      </c>
      <c r="Q150" s="12">
        <v>0</v>
      </c>
      <c r="R150" s="12">
        <v>22921.4</v>
      </c>
      <c r="S150" s="12">
        <v>18192.099999999999</v>
      </c>
      <c r="T150" s="12">
        <v>5290.4</v>
      </c>
      <c r="U150" s="12">
        <v>5281.9</v>
      </c>
      <c r="V150" s="12">
        <v>5273</v>
      </c>
      <c r="W150" s="93">
        <f t="shared" si="35"/>
        <v>470945.50000000012</v>
      </c>
    </row>
    <row r="151" spans="1:23" ht="31.5" customHeight="1" x14ac:dyDescent="0.25">
      <c r="A151" s="155"/>
      <c r="B151" s="161"/>
      <c r="C151" s="165"/>
      <c r="D151" s="64" t="s">
        <v>90</v>
      </c>
      <c r="E151" s="104" t="s">
        <v>90</v>
      </c>
      <c r="F151" s="104" t="s">
        <v>90</v>
      </c>
      <c r="G151" s="104" t="s">
        <v>90</v>
      </c>
      <c r="H151" s="14" t="s">
        <v>35</v>
      </c>
      <c r="I151" s="64" t="s">
        <v>298</v>
      </c>
      <c r="J151" s="64">
        <v>322</v>
      </c>
      <c r="K151" s="12">
        <v>0</v>
      </c>
      <c r="L151" s="12">
        <v>0</v>
      </c>
      <c r="M151" s="12">
        <v>0</v>
      </c>
      <c r="N151" s="12">
        <v>0</v>
      </c>
      <c r="O151" s="12">
        <v>0</v>
      </c>
      <c r="P151" s="12">
        <v>0</v>
      </c>
      <c r="Q151" s="12">
        <v>2046.5</v>
      </c>
      <c r="R151" s="12">
        <v>0</v>
      </c>
      <c r="S151" s="12">
        <v>0</v>
      </c>
      <c r="T151" s="12">
        <v>0</v>
      </c>
      <c r="U151" s="12">
        <v>0</v>
      </c>
      <c r="V151" s="12">
        <v>0</v>
      </c>
      <c r="W151" s="93">
        <f t="shared" si="35"/>
        <v>2046.5</v>
      </c>
    </row>
    <row r="152" spans="1:23" ht="29.25" customHeight="1" x14ac:dyDescent="0.25">
      <c r="A152" s="155"/>
      <c r="B152" s="161"/>
      <c r="C152" s="165"/>
      <c r="D152" s="64" t="s">
        <v>90</v>
      </c>
      <c r="E152" s="64" t="s">
        <v>90</v>
      </c>
      <c r="F152" s="64" t="s">
        <v>90</v>
      </c>
      <c r="G152" s="64" t="s">
        <v>90</v>
      </c>
      <c r="H152" s="14" t="s">
        <v>35</v>
      </c>
      <c r="I152" s="64" t="s">
        <v>176</v>
      </c>
      <c r="J152" s="64">
        <v>322</v>
      </c>
      <c r="K152" s="12">
        <v>27252.400000000001</v>
      </c>
      <c r="L152" s="12">
        <v>29572.5</v>
      </c>
      <c r="M152" s="12">
        <v>28050.3</v>
      </c>
      <c r="N152" s="12">
        <v>31631.200000000001</v>
      </c>
      <c r="O152" s="12">
        <v>5218.3</v>
      </c>
      <c r="P152" s="12">
        <v>10393.200000000001</v>
      </c>
      <c r="Q152" s="12">
        <v>7412.4</v>
      </c>
      <c r="R152" s="12">
        <v>11888.1</v>
      </c>
      <c r="S152" s="12">
        <v>10811.6</v>
      </c>
      <c r="T152" s="12">
        <v>7028.6</v>
      </c>
      <c r="U152" s="12">
        <v>6999.1</v>
      </c>
      <c r="V152" s="12">
        <v>6765.3</v>
      </c>
      <c r="W152" s="93">
        <f t="shared" si="35"/>
        <v>183023</v>
      </c>
    </row>
    <row r="153" spans="1:23" ht="29.25" customHeight="1" x14ac:dyDescent="0.25">
      <c r="A153" s="148"/>
      <c r="B153" s="164"/>
      <c r="C153" s="142"/>
      <c r="D153" s="64" t="s">
        <v>90</v>
      </c>
      <c r="E153" s="64" t="s">
        <v>90</v>
      </c>
      <c r="F153" s="64" t="s">
        <v>90</v>
      </c>
      <c r="G153" s="64" t="s">
        <v>90</v>
      </c>
      <c r="H153" s="14" t="s">
        <v>35</v>
      </c>
      <c r="I153" s="64" t="s">
        <v>240</v>
      </c>
      <c r="J153" s="64">
        <v>322</v>
      </c>
      <c r="K153" s="12">
        <v>0</v>
      </c>
      <c r="L153" s="12">
        <v>0</v>
      </c>
      <c r="M153" s="12">
        <v>0</v>
      </c>
      <c r="N153" s="12">
        <v>0</v>
      </c>
      <c r="O153" s="12">
        <v>9965.2999999999993</v>
      </c>
      <c r="P153" s="12">
        <v>20155.2</v>
      </c>
      <c r="Q153" s="12">
        <v>11568</v>
      </c>
      <c r="R153" s="12">
        <v>15953.1</v>
      </c>
      <c r="S153" s="12">
        <v>48278.8</v>
      </c>
      <c r="T153" s="12">
        <v>24235.8</v>
      </c>
      <c r="U153" s="12">
        <v>26712.400000000001</v>
      </c>
      <c r="V153" s="12">
        <v>26810</v>
      </c>
      <c r="W153" s="93">
        <f t="shared" si="35"/>
        <v>183678.6</v>
      </c>
    </row>
    <row r="154" spans="1:23" ht="29.25" customHeight="1" x14ac:dyDescent="0.25">
      <c r="A154" s="58"/>
      <c r="B154" s="15" t="s">
        <v>91</v>
      </c>
      <c r="C154" s="30" t="s">
        <v>90</v>
      </c>
      <c r="D154" s="64" t="s">
        <v>90</v>
      </c>
      <c r="E154" s="64" t="s">
        <v>90</v>
      </c>
      <c r="F154" s="64" t="s">
        <v>90</v>
      </c>
      <c r="G154" s="64" t="s">
        <v>90</v>
      </c>
      <c r="H154" s="14" t="s">
        <v>35</v>
      </c>
      <c r="I154" s="64" t="s">
        <v>556</v>
      </c>
      <c r="J154" s="64">
        <v>322</v>
      </c>
      <c r="K154" s="12">
        <v>0</v>
      </c>
      <c r="L154" s="12">
        <v>0</v>
      </c>
      <c r="M154" s="12">
        <v>0</v>
      </c>
      <c r="N154" s="12">
        <v>0</v>
      </c>
      <c r="O154" s="12">
        <v>0</v>
      </c>
      <c r="P154" s="12">
        <v>0</v>
      </c>
      <c r="Q154" s="12">
        <v>0</v>
      </c>
      <c r="R154" s="12">
        <v>5764.6</v>
      </c>
      <c r="S154" s="12">
        <v>0</v>
      </c>
      <c r="T154" s="12">
        <v>0</v>
      </c>
      <c r="U154" s="12">
        <v>0</v>
      </c>
      <c r="V154" s="12">
        <v>0</v>
      </c>
      <c r="W154" s="93">
        <f t="shared" si="35"/>
        <v>5764.6</v>
      </c>
    </row>
    <row r="155" spans="1:23" ht="55.5" customHeight="1" x14ac:dyDescent="0.25">
      <c r="A155" s="147" t="s">
        <v>37</v>
      </c>
      <c r="B155" s="118" t="s">
        <v>381</v>
      </c>
      <c r="C155" s="30" t="s">
        <v>90</v>
      </c>
      <c r="D155" s="64">
        <v>1</v>
      </c>
      <c r="E155" s="64" t="s">
        <v>90</v>
      </c>
      <c r="F155" s="64" t="s">
        <v>612</v>
      </c>
      <c r="G155" s="64" t="s">
        <v>236</v>
      </c>
      <c r="H155" s="190" t="s">
        <v>70</v>
      </c>
      <c r="I155" s="178"/>
      <c r="J155" s="179"/>
      <c r="K155" s="12">
        <v>0</v>
      </c>
      <c r="L155" s="12">
        <f t="shared" ref="L155:U155" si="47">L156+L157</f>
        <v>1818</v>
      </c>
      <c r="M155" s="12">
        <f t="shared" si="47"/>
        <v>2089.6</v>
      </c>
      <c r="N155" s="12">
        <f t="shared" si="47"/>
        <v>1834.9</v>
      </c>
      <c r="O155" s="12">
        <f t="shared" si="47"/>
        <v>1542.6</v>
      </c>
      <c r="P155" s="12">
        <f t="shared" si="47"/>
        <v>1448</v>
      </c>
      <c r="Q155" s="12">
        <f t="shared" si="47"/>
        <v>1302.5999999999999</v>
      </c>
      <c r="R155" s="12">
        <f t="shared" si="47"/>
        <v>1485.7</v>
      </c>
      <c r="S155" s="12">
        <f t="shared" si="47"/>
        <v>0</v>
      </c>
      <c r="T155" s="12">
        <f t="shared" si="47"/>
        <v>0</v>
      </c>
      <c r="U155" s="12">
        <f t="shared" si="47"/>
        <v>0</v>
      </c>
      <c r="V155" s="12">
        <f t="shared" ref="V155" si="48">V156+V157</f>
        <v>0</v>
      </c>
      <c r="W155" s="93">
        <f t="shared" si="35"/>
        <v>11521.400000000001</v>
      </c>
    </row>
    <row r="156" spans="1:23" ht="27.75" customHeight="1" x14ac:dyDescent="0.25">
      <c r="A156" s="155"/>
      <c r="B156" s="160" t="s">
        <v>34</v>
      </c>
      <c r="C156" s="141" t="s">
        <v>151</v>
      </c>
      <c r="D156" s="64" t="s">
        <v>90</v>
      </c>
      <c r="E156" s="64" t="s">
        <v>90</v>
      </c>
      <c r="F156" s="64" t="s">
        <v>90</v>
      </c>
      <c r="G156" s="64" t="s">
        <v>90</v>
      </c>
      <c r="H156" s="14" t="s">
        <v>35</v>
      </c>
      <c r="I156" s="64" t="s">
        <v>177</v>
      </c>
      <c r="J156" s="64">
        <v>244</v>
      </c>
      <c r="K156" s="12">
        <v>0</v>
      </c>
      <c r="L156" s="12">
        <v>30</v>
      </c>
      <c r="M156" s="12">
        <v>0</v>
      </c>
      <c r="N156" s="12">
        <v>0</v>
      </c>
      <c r="O156" s="12">
        <v>0</v>
      </c>
      <c r="P156" s="12">
        <v>0</v>
      </c>
      <c r="Q156" s="12">
        <v>0</v>
      </c>
      <c r="R156" s="12">
        <v>0</v>
      </c>
      <c r="S156" s="12">
        <v>0</v>
      </c>
      <c r="T156" s="12">
        <v>0</v>
      </c>
      <c r="U156" s="12">
        <v>0</v>
      </c>
      <c r="V156" s="12">
        <v>0</v>
      </c>
      <c r="W156" s="93">
        <f t="shared" si="35"/>
        <v>30</v>
      </c>
    </row>
    <row r="157" spans="1:23" ht="24.75" customHeight="1" x14ac:dyDescent="0.25">
      <c r="A157" s="148"/>
      <c r="B157" s="164"/>
      <c r="C157" s="142"/>
      <c r="D157" s="64" t="s">
        <v>90</v>
      </c>
      <c r="E157" s="64" t="s">
        <v>90</v>
      </c>
      <c r="F157" s="64" t="s">
        <v>90</v>
      </c>
      <c r="G157" s="64" t="s">
        <v>90</v>
      </c>
      <c r="H157" s="14" t="s">
        <v>35</v>
      </c>
      <c r="I157" s="64" t="s">
        <v>177</v>
      </c>
      <c r="J157" s="64">
        <v>313</v>
      </c>
      <c r="K157" s="12">
        <v>0</v>
      </c>
      <c r="L157" s="12">
        <v>1788</v>
      </c>
      <c r="M157" s="12">
        <v>2089.6</v>
      </c>
      <c r="N157" s="12">
        <v>1834.9</v>
      </c>
      <c r="O157" s="12">
        <v>1542.6</v>
      </c>
      <c r="P157" s="12">
        <v>1448</v>
      </c>
      <c r="Q157" s="12">
        <v>1302.5999999999999</v>
      </c>
      <c r="R157" s="12">
        <v>1485.7</v>
      </c>
      <c r="S157" s="12">
        <v>0</v>
      </c>
      <c r="T157" s="12">
        <v>0</v>
      </c>
      <c r="U157" s="12">
        <v>0</v>
      </c>
      <c r="V157" s="12">
        <v>0</v>
      </c>
      <c r="W157" s="93">
        <f t="shared" si="35"/>
        <v>11491.400000000001</v>
      </c>
    </row>
    <row r="158" spans="1:23" ht="40.5" customHeight="1" x14ac:dyDescent="0.25">
      <c r="A158" s="147" t="s">
        <v>219</v>
      </c>
      <c r="B158" s="118" t="s">
        <v>382</v>
      </c>
      <c r="C158" s="30" t="s">
        <v>90</v>
      </c>
      <c r="D158" s="64">
        <v>1</v>
      </c>
      <c r="E158" s="64" t="s">
        <v>90</v>
      </c>
      <c r="F158" s="64" t="s">
        <v>612</v>
      </c>
      <c r="G158" s="64" t="s">
        <v>236</v>
      </c>
      <c r="H158" s="190" t="s">
        <v>70</v>
      </c>
      <c r="I158" s="178"/>
      <c r="J158" s="179"/>
      <c r="K158" s="12">
        <v>0</v>
      </c>
      <c r="L158" s="12">
        <f t="shared" ref="L158:V158" si="49">L159+L160</f>
        <v>20</v>
      </c>
      <c r="M158" s="12">
        <f t="shared" si="49"/>
        <v>0</v>
      </c>
      <c r="N158" s="12">
        <f t="shared" si="49"/>
        <v>0</v>
      </c>
      <c r="O158" s="12">
        <f t="shared" si="49"/>
        <v>0</v>
      </c>
      <c r="P158" s="12">
        <f t="shared" si="49"/>
        <v>0</v>
      </c>
      <c r="Q158" s="12">
        <f t="shared" si="49"/>
        <v>0</v>
      </c>
      <c r="R158" s="12">
        <f t="shared" si="49"/>
        <v>0</v>
      </c>
      <c r="S158" s="12">
        <f t="shared" si="49"/>
        <v>0</v>
      </c>
      <c r="T158" s="12">
        <f t="shared" si="49"/>
        <v>0</v>
      </c>
      <c r="U158" s="12">
        <f t="shared" si="49"/>
        <v>0</v>
      </c>
      <c r="V158" s="12">
        <f t="shared" si="49"/>
        <v>0</v>
      </c>
      <c r="W158" s="93">
        <f t="shared" si="35"/>
        <v>20</v>
      </c>
    </row>
    <row r="159" spans="1:23" ht="21" customHeight="1" x14ac:dyDescent="0.25">
      <c r="A159" s="155"/>
      <c r="B159" s="160" t="s">
        <v>34</v>
      </c>
      <c r="C159" s="141" t="s">
        <v>151</v>
      </c>
      <c r="D159" s="64" t="s">
        <v>90</v>
      </c>
      <c r="E159" s="64" t="s">
        <v>90</v>
      </c>
      <c r="F159" s="64" t="s">
        <v>90</v>
      </c>
      <c r="G159" s="64" t="s">
        <v>90</v>
      </c>
      <c r="H159" s="14" t="s">
        <v>35</v>
      </c>
      <c r="I159" s="64" t="s">
        <v>220</v>
      </c>
      <c r="J159" s="64">
        <v>244</v>
      </c>
      <c r="K159" s="12">
        <v>0</v>
      </c>
      <c r="L159" s="12">
        <v>0</v>
      </c>
      <c r="M159" s="12">
        <v>0</v>
      </c>
      <c r="N159" s="12">
        <v>0</v>
      </c>
      <c r="O159" s="12">
        <v>0</v>
      </c>
      <c r="P159" s="12">
        <v>0</v>
      </c>
      <c r="Q159" s="12">
        <v>0</v>
      </c>
      <c r="R159" s="12">
        <v>0</v>
      </c>
      <c r="S159" s="12">
        <v>0</v>
      </c>
      <c r="T159" s="12">
        <v>0</v>
      </c>
      <c r="U159" s="12">
        <v>0</v>
      </c>
      <c r="V159" s="12">
        <v>0</v>
      </c>
      <c r="W159" s="83">
        <f t="shared" si="35"/>
        <v>0</v>
      </c>
    </row>
    <row r="160" spans="1:23" ht="30" customHeight="1" x14ac:dyDescent="0.25">
      <c r="A160" s="148"/>
      <c r="B160" s="164"/>
      <c r="C160" s="142"/>
      <c r="D160" s="64" t="s">
        <v>90</v>
      </c>
      <c r="E160" s="64" t="s">
        <v>90</v>
      </c>
      <c r="F160" s="64" t="s">
        <v>90</v>
      </c>
      <c r="G160" s="64" t="s">
        <v>90</v>
      </c>
      <c r="H160" s="14" t="s">
        <v>35</v>
      </c>
      <c r="I160" s="64" t="s">
        <v>220</v>
      </c>
      <c r="J160" s="64">
        <v>313</v>
      </c>
      <c r="K160" s="12">
        <v>10</v>
      </c>
      <c r="L160" s="12">
        <v>20</v>
      </c>
      <c r="M160" s="12">
        <v>0</v>
      </c>
      <c r="N160" s="12">
        <v>0</v>
      </c>
      <c r="O160" s="12">
        <v>0</v>
      </c>
      <c r="P160" s="12">
        <v>0</v>
      </c>
      <c r="Q160" s="12">
        <v>0</v>
      </c>
      <c r="R160" s="12">
        <v>0</v>
      </c>
      <c r="S160" s="12">
        <v>0</v>
      </c>
      <c r="T160" s="12">
        <v>0</v>
      </c>
      <c r="U160" s="12">
        <v>0</v>
      </c>
      <c r="V160" s="12">
        <v>0</v>
      </c>
      <c r="W160" s="93">
        <f t="shared" si="35"/>
        <v>30</v>
      </c>
    </row>
    <row r="161" spans="1:23" ht="50.25" customHeight="1" x14ac:dyDescent="0.25">
      <c r="A161" s="147" t="s">
        <v>226</v>
      </c>
      <c r="B161" s="118" t="s">
        <v>380</v>
      </c>
      <c r="C161" s="30" t="s">
        <v>90</v>
      </c>
      <c r="D161" s="64">
        <v>1</v>
      </c>
      <c r="E161" s="64" t="s">
        <v>90</v>
      </c>
      <c r="F161" s="64" t="s">
        <v>612</v>
      </c>
      <c r="G161" s="64" t="s">
        <v>236</v>
      </c>
      <c r="H161" s="190" t="s">
        <v>70</v>
      </c>
      <c r="I161" s="178"/>
      <c r="J161" s="179"/>
      <c r="K161" s="12">
        <v>0</v>
      </c>
      <c r="L161" s="12">
        <v>0</v>
      </c>
      <c r="M161" s="12">
        <f>M164+M165+M166</f>
        <v>9507.1170000000002</v>
      </c>
      <c r="N161" s="12">
        <f>N164+N165+N166</f>
        <v>11685.8</v>
      </c>
      <c r="O161" s="12">
        <f t="shared" ref="O161:U161" si="50">O164+O165+O166+O162+O163</f>
        <v>13875.829999999998</v>
      </c>
      <c r="P161" s="12">
        <f t="shared" si="50"/>
        <v>15312.599999999999</v>
      </c>
      <c r="Q161" s="12">
        <f t="shared" si="50"/>
        <v>18346.3</v>
      </c>
      <c r="R161" s="12">
        <f t="shared" si="50"/>
        <v>19877.100000000002</v>
      </c>
      <c r="S161" s="12">
        <f t="shared" si="50"/>
        <v>20841.099999999999</v>
      </c>
      <c r="T161" s="12">
        <f t="shared" si="50"/>
        <v>21587.5</v>
      </c>
      <c r="U161" s="12">
        <f t="shared" si="50"/>
        <v>18050.7</v>
      </c>
      <c r="V161" s="12">
        <f t="shared" ref="V161" si="51">V164+V165+V166+V162+V163</f>
        <v>22616.2</v>
      </c>
      <c r="W161" s="93">
        <f t="shared" si="35"/>
        <v>171700.24700000003</v>
      </c>
    </row>
    <row r="162" spans="1:23" ht="31.5" customHeight="1" x14ac:dyDescent="0.25">
      <c r="A162" s="155"/>
      <c r="B162" s="28"/>
      <c r="C162" s="141" t="s">
        <v>151</v>
      </c>
      <c r="D162" s="64" t="s">
        <v>90</v>
      </c>
      <c r="E162" s="64" t="s">
        <v>90</v>
      </c>
      <c r="F162" s="64" t="s">
        <v>90</v>
      </c>
      <c r="G162" s="64" t="s">
        <v>90</v>
      </c>
      <c r="H162" s="14" t="s">
        <v>35</v>
      </c>
      <c r="I162" s="64" t="s">
        <v>261</v>
      </c>
      <c r="J162" s="64">
        <v>244</v>
      </c>
      <c r="K162" s="12">
        <v>0</v>
      </c>
      <c r="L162" s="12">
        <v>0</v>
      </c>
      <c r="M162" s="12">
        <v>0</v>
      </c>
      <c r="N162" s="12">
        <v>0</v>
      </c>
      <c r="O162" s="12">
        <v>186</v>
      </c>
      <c r="P162" s="12">
        <v>193.2</v>
      </c>
      <c r="Q162" s="12">
        <v>222.9</v>
      </c>
      <c r="R162" s="12">
        <v>243.3</v>
      </c>
      <c r="S162" s="12">
        <v>251.1</v>
      </c>
      <c r="T162" s="12">
        <v>279.89999999999998</v>
      </c>
      <c r="U162" s="12">
        <v>214.6</v>
      </c>
      <c r="V162" s="12">
        <v>281.3</v>
      </c>
      <c r="W162" s="93">
        <f t="shared" si="35"/>
        <v>1872.3</v>
      </c>
    </row>
    <row r="163" spans="1:23" ht="27" customHeight="1" x14ac:dyDescent="0.25">
      <c r="A163" s="155"/>
      <c r="B163" s="28"/>
      <c r="C163" s="165"/>
      <c r="D163" s="64" t="s">
        <v>90</v>
      </c>
      <c r="E163" s="64" t="s">
        <v>90</v>
      </c>
      <c r="F163" s="64" t="s">
        <v>90</v>
      </c>
      <c r="G163" s="64" t="s">
        <v>90</v>
      </c>
      <c r="H163" s="14" t="s">
        <v>35</v>
      </c>
      <c r="I163" s="64" t="s">
        <v>261</v>
      </c>
      <c r="J163" s="64">
        <v>313</v>
      </c>
      <c r="K163" s="12">
        <v>0</v>
      </c>
      <c r="L163" s="12">
        <v>0</v>
      </c>
      <c r="M163" s="12">
        <v>0</v>
      </c>
      <c r="N163" s="12">
        <v>0</v>
      </c>
      <c r="O163" s="12">
        <v>7683.73</v>
      </c>
      <c r="P163" s="12">
        <v>8095</v>
      </c>
      <c r="Q163" s="12">
        <v>9391.9</v>
      </c>
      <c r="R163" s="12">
        <v>12024.2</v>
      </c>
      <c r="S163" s="12">
        <v>13589.9</v>
      </c>
      <c r="T163" s="12">
        <v>14704.5</v>
      </c>
      <c r="U163" s="12">
        <v>11124.7</v>
      </c>
      <c r="V163" s="12">
        <v>15372.9</v>
      </c>
      <c r="W163" s="93">
        <f t="shared" si="35"/>
        <v>91986.83</v>
      </c>
    </row>
    <row r="164" spans="1:23" ht="24" customHeight="1" x14ac:dyDescent="0.25">
      <c r="A164" s="155"/>
      <c r="B164" s="161" t="s">
        <v>43</v>
      </c>
      <c r="C164" s="165"/>
      <c r="D164" s="64" t="s">
        <v>90</v>
      </c>
      <c r="E164" s="64" t="s">
        <v>90</v>
      </c>
      <c r="F164" s="64" t="s">
        <v>90</v>
      </c>
      <c r="G164" s="64" t="s">
        <v>90</v>
      </c>
      <c r="H164" s="14" t="s">
        <v>35</v>
      </c>
      <c r="I164" s="64" t="s">
        <v>241</v>
      </c>
      <c r="J164" s="64">
        <v>244</v>
      </c>
      <c r="K164" s="12">
        <v>0</v>
      </c>
      <c r="L164" s="12">
        <v>0</v>
      </c>
      <c r="M164" s="12">
        <v>2.68</v>
      </c>
      <c r="N164" s="12">
        <v>186</v>
      </c>
      <c r="O164" s="12">
        <v>0</v>
      </c>
      <c r="P164" s="12">
        <v>0</v>
      </c>
      <c r="Q164" s="12">
        <v>0</v>
      </c>
      <c r="R164" s="12">
        <v>0</v>
      </c>
      <c r="S164" s="12">
        <v>0</v>
      </c>
      <c r="T164" s="12">
        <v>0</v>
      </c>
      <c r="U164" s="12">
        <v>0</v>
      </c>
      <c r="V164" s="12">
        <v>0</v>
      </c>
      <c r="W164" s="93">
        <f t="shared" si="35"/>
        <v>188.68</v>
      </c>
    </row>
    <row r="165" spans="1:23" ht="30" customHeight="1" x14ac:dyDescent="0.25">
      <c r="A165" s="155"/>
      <c r="B165" s="164"/>
      <c r="C165" s="142"/>
      <c r="D165" s="64" t="s">
        <v>90</v>
      </c>
      <c r="E165" s="64" t="s">
        <v>90</v>
      </c>
      <c r="F165" s="64" t="s">
        <v>90</v>
      </c>
      <c r="G165" s="64" t="s">
        <v>90</v>
      </c>
      <c r="H165" s="14" t="s">
        <v>35</v>
      </c>
      <c r="I165" s="64" t="s">
        <v>241</v>
      </c>
      <c r="J165" s="64">
        <v>313</v>
      </c>
      <c r="K165" s="12">
        <v>0</v>
      </c>
      <c r="L165" s="12">
        <v>0</v>
      </c>
      <c r="M165" s="12">
        <v>37.94</v>
      </c>
      <c r="N165" s="12">
        <v>805</v>
      </c>
      <c r="O165" s="12">
        <v>360.4</v>
      </c>
      <c r="P165" s="12">
        <v>421.5</v>
      </c>
      <c r="Q165" s="12">
        <v>525.6</v>
      </c>
      <c r="R165" s="12">
        <v>456.6</v>
      </c>
      <c r="S165" s="12">
        <v>630</v>
      </c>
      <c r="T165" s="12">
        <v>594.29999999999995</v>
      </c>
      <c r="U165" s="12">
        <v>604</v>
      </c>
      <c r="V165" s="12">
        <v>765.8</v>
      </c>
      <c r="W165" s="93">
        <f t="shared" si="35"/>
        <v>5201.1400000000003</v>
      </c>
    </row>
    <row r="166" spans="1:23" ht="30" customHeight="1" x14ac:dyDescent="0.25">
      <c r="A166" s="148"/>
      <c r="B166" s="15" t="s">
        <v>34</v>
      </c>
      <c r="C166" s="117" t="s">
        <v>151</v>
      </c>
      <c r="D166" s="64" t="s">
        <v>90</v>
      </c>
      <c r="E166" s="64" t="s">
        <v>90</v>
      </c>
      <c r="F166" s="64" t="s">
        <v>90</v>
      </c>
      <c r="G166" s="64" t="s">
        <v>90</v>
      </c>
      <c r="H166" s="14" t="s">
        <v>35</v>
      </c>
      <c r="I166" s="64" t="s">
        <v>241</v>
      </c>
      <c r="J166" s="64">
        <v>313</v>
      </c>
      <c r="K166" s="12">
        <v>0</v>
      </c>
      <c r="L166" s="12">
        <v>0</v>
      </c>
      <c r="M166" s="12">
        <v>9466.4969999999994</v>
      </c>
      <c r="N166" s="12">
        <v>10694.8</v>
      </c>
      <c r="O166" s="12">
        <v>5645.7</v>
      </c>
      <c r="P166" s="12">
        <v>6602.9</v>
      </c>
      <c r="Q166" s="12">
        <v>8205.9</v>
      </c>
      <c r="R166" s="12">
        <v>7153</v>
      </c>
      <c r="S166" s="12">
        <v>6370.1</v>
      </c>
      <c r="T166" s="12">
        <v>6008.8</v>
      </c>
      <c r="U166" s="12">
        <v>6107.4</v>
      </c>
      <c r="V166" s="12">
        <v>6196.2</v>
      </c>
      <c r="W166" s="93">
        <f t="shared" si="35"/>
        <v>72451.296999999991</v>
      </c>
    </row>
    <row r="167" spans="1:23" ht="71.25" customHeight="1" x14ac:dyDescent="0.25">
      <c r="A167" s="147" t="s">
        <v>233</v>
      </c>
      <c r="B167" s="15" t="s">
        <v>1017</v>
      </c>
      <c r="C167" s="117" t="s">
        <v>90</v>
      </c>
      <c r="D167" s="64">
        <v>1</v>
      </c>
      <c r="E167" s="64" t="s">
        <v>90</v>
      </c>
      <c r="F167" s="64" t="s">
        <v>612</v>
      </c>
      <c r="G167" s="64" t="s">
        <v>236</v>
      </c>
      <c r="H167" s="190" t="s">
        <v>70</v>
      </c>
      <c r="I167" s="178"/>
      <c r="J167" s="179"/>
      <c r="K167" s="12">
        <v>0</v>
      </c>
      <c r="L167" s="12">
        <v>0</v>
      </c>
      <c r="M167" s="12">
        <f t="shared" ref="M167:U167" si="52">M169</f>
        <v>95.6</v>
      </c>
      <c r="N167" s="12">
        <f t="shared" si="52"/>
        <v>198.5</v>
      </c>
      <c r="O167" s="12">
        <f t="shared" si="52"/>
        <v>0</v>
      </c>
      <c r="P167" s="12">
        <f t="shared" si="52"/>
        <v>0</v>
      </c>
      <c r="Q167" s="12">
        <f>Q169+Q168</f>
        <v>5783.6</v>
      </c>
      <c r="R167" s="12">
        <f t="shared" si="52"/>
        <v>0</v>
      </c>
      <c r="S167" s="12">
        <f t="shared" si="52"/>
        <v>0</v>
      </c>
      <c r="T167" s="12">
        <f t="shared" si="52"/>
        <v>0</v>
      </c>
      <c r="U167" s="12">
        <f t="shared" si="52"/>
        <v>0</v>
      </c>
      <c r="V167" s="12">
        <f t="shared" ref="V167" si="53">V169</f>
        <v>0</v>
      </c>
      <c r="W167" s="93">
        <f t="shared" si="35"/>
        <v>6077.7000000000007</v>
      </c>
    </row>
    <row r="168" spans="1:23" ht="21.75" customHeight="1" x14ac:dyDescent="0.25">
      <c r="A168" s="155"/>
      <c r="B168" s="160" t="s">
        <v>1068</v>
      </c>
      <c r="C168" s="141" t="s">
        <v>151</v>
      </c>
      <c r="D168" s="147" t="s">
        <v>90</v>
      </c>
      <c r="E168" s="147" t="s">
        <v>90</v>
      </c>
      <c r="F168" s="147" t="s">
        <v>90</v>
      </c>
      <c r="G168" s="147" t="s">
        <v>90</v>
      </c>
      <c r="H168" s="14" t="s">
        <v>35</v>
      </c>
      <c r="I168" s="64" t="s">
        <v>234</v>
      </c>
      <c r="J168" s="64">
        <v>321</v>
      </c>
      <c r="K168" s="12">
        <v>0</v>
      </c>
      <c r="L168" s="12">
        <v>0</v>
      </c>
      <c r="M168" s="12">
        <v>0</v>
      </c>
      <c r="N168" s="12">
        <v>0</v>
      </c>
      <c r="O168" s="12">
        <v>0</v>
      </c>
      <c r="P168" s="12">
        <v>0</v>
      </c>
      <c r="Q168" s="12">
        <v>5783.6</v>
      </c>
      <c r="R168" s="12">
        <v>0</v>
      </c>
      <c r="S168" s="12">
        <v>81.7</v>
      </c>
      <c r="T168" s="12">
        <v>0</v>
      </c>
      <c r="U168" s="12">
        <v>0</v>
      </c>
      <c r="V168" s="12">
        <v>0</v>
      </c>
      <c r="W168" s="93">
        <f t="shared" si="35"/>
        <v>5865.3</v>
      </c>
    </row>
    <row r="169" spans="1:23" ht="21" customHeight="1" x14ac:dyDescent="0.25">
      <c r="A169" s="148"/>
      <c r="B169" s="163"/>
      <c r="C169" s="175"/>
      <c r="D169" s="173"/>
      <c r="E169" s="173"/>
      <c r="F169" s="173"/>
      <c r="G169" s="173"/>
      <c r="H169" s="14" t="s">
        <v>35</v>
      </c>
      <c r="I169" s="64" t="s">
        <v>234</v>
      </c>
      <c r="J169" s="64">
        <v>323</v>
      </c>
      <c r="K169" s="12">
        <v>0</v>
      </c>
      <c r="L169" s="12">
        <v>0</v>
      </c>
      <c r="M169" s="12">
        <v>95.6</v>
      </c>
      <c r="N169" s="12">
        <v>198.5</v>
      </c>
      <c r="O169" s="12">
        <v>0</v>
      </c>
      <c r="P169" s="12">
        <v>0</v>
      </c>
      <c r="Q169" s="12">
        <v>0</v>
      </c>
      <c r="R169" s="12">
        <v>0</v>
      </c>
      <c r="S169" s="12">
        <v>0</v>
      </c>
      <c r="T169" s="12">
        <v>0</v>
      </c>
      <c r="U169" s="12">
        <v>0</v>
      </c>
      <c r="V169" s="12">
        <v>0</v>
      </c>
      <c r="W169" s="93">
        <f t="shared" si="35"/>
        <v>294.10000000000002</v>
      </c>
    </row>
    <row r="170" spans="1:23" ht="63.75" customHeight="1" x14ac:dyDescent="0.25">
      <c r="A170" s="147" t="s">
        <v>263</v>
      </c>
      <c r="B170" s="15" t="s">
        <v>379</v>
      </c>
      <c r="C170" s="117" t="s">
        <v>90</v>
      </c>
      <c r="D170" s="64">
        <v>1</v>
      </c>
      <c r="E170" s="64" t="s">
        <v>90</v>
      </c>
      <c r="F170" s="64" t="s">
        <v>612</v>
      </c>
      <c r="G170" s="64" t="s">
        <v>236</v>
      </c>
      <c r="H170" s="190" t="s">
        <v>70</v>
      </c>
      <c r="I170" s="178"/>
      <c r="J170" s="179"/>
      <c r="K170" s="12">
        <v>0</v>
      </c>
      <c r="L170" s="12">
        <v>0</v>
      </c>
      <c r="M170" s="12">
        <v>0</v>
      </c>
      <c r="N170" s="12">
        <v>0</v>
      </c>
      <c r="O170" s="12">
        <f>O171+O172+O173</f>
        <v>21321.424999999999</v>
      </c>
      <c r="P170" s="12">
        <v>0</v>
      </c>
      <c r="Q170" s="12">
        <v>0</v>
      </c>
      <c r="R170" s="12">
        <v>0</v>
      </c>
      <c r="S170" s="12">
        <v>0</v>
      </c>
      <c r="T170" s="12">
        <v>0</v>
      </c>
      <c r="U170" s="12">
        <v>0</v>
      </c>
      <c r="V170" s="12">
        <v>0</v>
      </c>
      <c r="W170" s="93">
        <f t="shared" si="35"/>
        <v>21321.424999999999</v>
      </c>
    </row>
    <row r="171" spans="1:23" ht="41.25" customHeight="1" x14ac:dyDescent="0.25">
      <c r="A171" s="155"/>
      <c r="B171" s="15" t="s">
        <v>1068</v>
      </c>
      <c r="C171" s="117" t="s">
        <v>151</v>
      </c>
      <c r="D171" s="64" t="s">
        <v>90</v>
      </c>
      <c r="E171" s="64" t="s">
        <v>90</v>
      </c>
      <c r="F171" s="64" t="s">
        <v>90</v>
      </c>
      <c r="G171" s="64" t="s">
        <v>90</v>
      </c>
      <c r="H171" s="14" t="s">
        <v>35</v>
      </c>
      <c r="I171" s="64" t="s">
        <v>264</v>
      </c>
      <c r="J171" s="64">
        <v>321</v>
      </c>
      <c r="K171" s="12">
        <v>0</v>
      </c>
      <c r="L171" s="12">
        <v>0</v>
      </c>
      <c r="M171" s="12">
        <v>0</v>
      </c>
      <c r="N171" s="12">
        <v>0</v>
      </c>
      <c r="O171" s="12">
        <v>19852.8</v>
      </c>
      <c r="P171" s="12">
        <v>0</v>
      </c>
      <c r="Q171" s="12">
        <v>0</v>
      </c>
      <c r="R171" s="12">
        <v>0</v>
      </c>
      <c r="S171" s="12">
        <v>0</v>
      </c>
      <c r="T171" s="12">
        <v>0</v>
      </c>
      <c r="U171" s="12">
        <v>0</v>
      </c>
      <c r="V171" s="12">
        <v>0</v>
      </c>
      <c r="W171" s="93">
        <f t="shared" si="35"/>
        <v>19852.8</v>
      </c>
    </row>
    <row r="172" spans="1:23" ht="26.25" customHeight="1" x14ac:dyDescent="0.25">
      <c r="A172" s="155"/>
      <c r="B172" s="160" t="s">
        <v>43</v>
      </c>
      <c r="C172" s="141" t="s">
        <v>151</v>
      </c>
      <c r="D172" s="64" t="s">
        <v>90</v>
      </c>
      <c r="E172" s="64" t="s">
        <v>90</v>
      </c>
      <c r="F172" s="64" t="s">
        <v>90</v>
      </c>
      <c r="G172" s="64" t="s">
        <v>90</v>
      </c>
      <c r="H172" s="14" t="s">
        <v>35</v>
      </c>
      <c r="I172" s="64" t="s">
        <v>264</v>
      </c>
      <c r="J172" s="64">
        <v>321</v>
      </c>
      <c r="K172" s="12">
        <v>0</v>
      </c>
      <c r="L172" s="12">
        <v>0</v>
      </c>
      <c r="M172" s="12">
        <v>0</v>
      </c>
      <c r="N172" s="12">
        <v>0</v>
      </c>
      <c r="O172" s="12">
        <v>1267.2</v>
      </c>
      <c r="P172" s="12">
        <v>0</v>
      </c>
      <c r="Q172" s="12">
        <v>0</v>
      </c>
      <c r="R172" s="12">
        <v>0</v>
      </c>
      <c r="S172" s="12">
        <v>0</v>
      </c>
      <c r="T172" s="12">
        <v>0</v>
      </c>
      <c r="U172" s="12">
        <v>0</v>
      </c>
      <c r="V172" s="12">
        <v>0</v>
      </c>
      <c r="W172" s="93">
        <f t="shared" ref="W172:W236" si="54">SUM(K172:S172)+T172+U172+V172</f>
        <v>1267.2</v>
      </c>
    </row>
    <row r="173" spans="1:23" ht="26.25" customHeight="1" x14ac:dyDescent="0.25">
      <c r="A173" s="148"/>
      <c r="B173" s="164"/>
      <c r="C173" s="142"/>
      <c r="D173" s="64" t="s">
        <v>90</v>
      </c>
      <c r="E173" s="64" t="s">
        <v>90</v>
      </c>
      <c r="F173" s="64" t="s">
        <v>90</v>
      </c>
      <c r="G173" s="64" t="s">
        <v>90</v>
      </c>
      <c r="H173" s="14" t="s">
        <v>35</v>
      </c>
      <c r="I173" s="64" t="s">
        <v>265</v>
      </c>
      <c r="J173" s="64">
        <v>244</v>
      </c>
      <c r="K173" s="12">
        <v>0</v>
      </c>
      <c r="L173" s="12">
        <v>0</v>
      </c>
      <c r="M173" s="12">
        <v>0</v>
      </c>
      <c r="N173" s="12">
        <v>0</v>
      </c>
      <c r="O173" s="12">
        <v>201.42500000000001</v>
      </c>
      <c r="P173" s="12">
        <v>0</v>
      </c>
      <c r="Q173" s="12">
        <v>0</v>
      </c>
      <c r="R173" s="12">
        <v>0</v>
      </c>
      <c r="S173" s="12">
        <v>0</v>
      </c>
      <c r="T173" s="12">
        <v>0</v>
      </c>
      <c r="U173" s="12">
        <v>0</v>
      </c>
      <c r="V173" s="12">
        <v>0</v>
      </c>
      <c r="W173" s="93">
        <f t="shared" si="54"/>
        <v>201.42500000000001</v>
      </c>
    </row>
    <row r="174" spans="1:23" ht="55.5" customHeight="1" x14ac:dyDescent="0.25">
      <c r="A174" s="64" t="s">
        <v>222</v>
      </c>
      <c r="B174" s="122" t="s">
        <v>378</v>
      </c>
      <c r="C174" s="117" t="s">
        <v>90</v>
      </c>
      <c r="D174" s="64">
        <v>1</v>
      </c>
      <c r="E174" s="64" t="s">
        <v>90</v>
      </c>
      <c r="F174" s="64" t="s">
        <v>612</v>
      </c>
      <c r="G174" s="64" t="s">
        <v>236</v>
      </c>
      <c r="H174" s="64" t="s">
        <v>90</v>
      </c>
      <c r="I174" s="64" t="s">
        <v>90</v>
      </c>
      <c r="J174" s="64" t="s">
        <v>90</v>
      </c>
      <c r="K174" s="64" t="s">
        <v>90</v>
      </c>
      <c r="L174" s="64" t="s">
        <v>90</v>
      </c>
      <c r="M174" s="12" t="s">
        <v>90</v>
      </c>
      <c r="N174" s="64" t="s">
        <v>90</v>
      </c>
      <c r="O174" s="64" t="s">
        <v>90</v>
      </c>
      <c r="P174" s="64" t="s">
        <v>90</v>
      </c>
      <c r="Q174" s="64" t="s">
        <v>90</v>
      </c>
      <c r="R174" s="64" t="s">
        <v>90</v>
      </c>
      <c r="S174" s="64" t="s">
        <v>90</v>
      </c>
      <c r="T174" s="64" t="s">
        <v>90</v>
      </c>
      <c r="U174" s="64" t="s">
        <v>90</v>
      </c>
      <c r="V174" s="64" t="s">
        <v>90</v>
      </c>
      <c r="W174" s="93" t="s">
        <v>90</v>
      </c>
    </row>
    <row r="175" spans="1:23" ht="24" customHeight="1" x14ac:dyDescent="0.25">
      <c r="B175" s="118" t="s">
        <v>43</v>
      </c>
      <c r="C175" s="117" t="s">
        <v>92</v>
      </c>
      <c r="D175" s="64" t="s">
        <v>90</v>
      </c>
      <c r="E175" s="64" t="s">
        <v>90</v>
      </c>
      <c r="F175" s="64" t="s">
        <v>90</v>
      </c>
      <c r="G175" s="64" t="s">
        <v>90</v>
      </c>
      <c r="H175" s="64" t="s">
        <v>90</v>
      </c>
      <c r="I175" s="64" t="s">
        <v>90</v>
      </c>
      <c r="J175" s="64" t="s">
        <v>90</v>
      </c>
      <c r="K175" s="64">
        <v>0</v>
      </c>
      <c r="L175" s="64">
        <v>0</v>
      </c>
      <c r="M175" s="12">
        <v>0</v>
      </c>
      <c r="N175" s="64">
        <v>0</v>
      </c>
      <c r="O175" s="64">
        <v>0</v>
      </c>
      <c r="P175" s="64">
        <v>0</v>
      </c>
      <c r="Q175" s="64">
        <v>0</v>
      </c>
      <c r="R175" s="64">
        <v>0</v>
      </c>
      <c r="S175" s="64">
        <v>0</v>
      </c>
      <c r="T175" s="64">
        <v>0</v>
      </c>
      <c r="U175" s="64">
        <v>0</v>
      </c>
      <c r="V175" s="64">
        <v>0</v>
      </c>
      <c r="W175" s="83">
        <f t="shared" si="54"/>
        <v>0</v>
      </c>
    </row>
    <row r="176" spans="1:23" ht="30.75" customHeight="1" x14ac:dyDescent="0.25">
      <c r="A176" s="64" t="s">
        <v>223</v>
      </c>
      <c r="B176" s="118" t="s">
        <v>377</v>
      </c>
      <c r="C176" s="117" t="s">
        <v>150</v>
      </c>
      <c r="D176" s="64">
        <v>1</v>
      </c>
      <c r="E176" s="64" t="s">
        <v>38</v>
      </c>
      <c r="F176" s="64" t="s">
        <v>612</v>
      </c>
      <c r="G176" s="64" t="s">
        <v>90</v>
      </c>
      <c r="H176" s="64" t="s">
        <v>90</v>
      </c>
      <c r="I176" s="64" t="s">
        <v>90</v>
      </c>
      <c r="J176" s="64" t="s">
        <v>90</v>
      </c>
      <c r="K176" s="64">
        <v>700</v>
      </c>
      <c r="L176" s="64">
        <v>850</v>
      </c>
      <c r="M176" s="7">
        <v>850</v>
      </c>
      <c r="N176" s="64">
        <v>850</v>
      </c>
      <c r="O176" s="64">
        <v>850</v>
      </c>
      <c r="P176" s="64">
        <v>750</v>
      </c>
      <c r="Q176" s="64">
        <v>750</v>
      </c>
      <c r="R176" s="7">
        <v>2534</v>
      </c>
      <c r="S176" s="7">
        <v>1900</v>
      </c>
      <c r="T176" s="7">
        <v>1950</v>
      </c>
      <c r="U176" s="64">
        <v>2000</v>
      </c>
      <c r="V176" s="64">
        <v>2000</v>
      </c>
      <c r="W176" s="95" t="s">
        <v>90</v>
      </c>
    </row>
    <row r="177" spans="1:23" ht="50.25" customHeight="1" x14ac:dyDescent="0.25">
      <c r="A177" s="147" t="s">
        <v>39</v>
      </c>
      <c r="B177" s="122" t="s">
        <v>375</v>
      </c>
      <c r="C177" s="117" t="s">
        <v>90</v>
      </c>
      <c r="D177" s="64">
        <v>1</v>
      </c>
      <c r="E177" s="64" t="s">
        <v>90</v>
      </c>
      <c r="F177" s="64" t="s">
        <v>612</v>
      </c>
      <c r="G177" s="64" t="s">
        <v>236</v>
      </c>
      <c r="H177" s="64" t="s">
        <v>90</v>
      </c>
      <c r="I177" s="64" t="s">
        <v>90</v>
      </c>
      <c r="J177" s="64" t="s">
        <v>90</v>
      </c>
      <c r="K177" s="64" t="s">
        <v>90</v>
      </c>
      <c r="L177" s="64" t="s">
        <v>90</v>
      </c>
      <c r="M177" s="12" t="s">
        <v>90</v>
      </c>
      <c r="N177" s="64" t="s">
        <v>90</v>
      </c>
      <c r="O177" s="64" t="s">
        <v>90</v>
      </c>
      <c r="P177" s="64" t="s">
        <v>90</v>
      </c>
      <c r="Q177" s="64" t="s">
        <v>90</v>
      </c>
      <c r="R177" s="64" t="s">
        <v>90</v>
      </c>
      <c r="S177" s="64" t="s">
        <v>90</v>
      </c>
      <c r="T177" s="64" t="s">
        <v>90</v>
      </c>
      <c r="U177" s="64" t="s">
        <v>90</v>
      </c>
      <c r="V177" s="64" t="s">
        <v>90</v>
      </c>
      <c r="W177" s="93" t="s">
        <v>90</v>
      </c>
    </row>
    <row r="178" spans="1:23" ht="21.75" customHeight="1" x14ac:dyDescent="0.25">
      <c r="A178" s="148"/>
      <c r="B178" s="118" t="s">
        <v>91</v>
      </c>
      <c r="C178" s="117" t="s">
        <v>92</v>
      </c>
      <c r="D178" s="64" t="s">
        <v>90</v>
      </c>
      <c r="E178" s="64" t="s">
        <v>90</v>
      </c>
      <c r="F178" s="64" t="s">
        <v>90</v>
      </c>
      <c r="G178" s="64" t="s">
        <v>90</v>
      </c>
      <c r="H178" s="64" t="s">
        <v>90</v>
      </c>
      <c r="I178" s="64" t="s">
        <v>90</v>
      </c>
      <c r="J178" s="64" t="s">
        <v>90</v>
      </c>
      <c r="K178" s="64">
        <v>0</v>
      </c>
      <c r="L178" s="64">
        <v>0</v>
      </c>
      <c r="M178" s="12">
        <v>0</v>
      </c>
      <c r="N178" s="64">
        <v>0</v>
      </c>
      <c r="O178" s="64">
        <v>0</v>
      </c>
      <c r="P178" s="64">
        <v>0</v>
      </c>
      <c r="Q178" s="64">
        <v>0</v>
      </c>
      <c r="R178" s="64">
        <v>0</v>
      </c>
      <c r="S178" s="64">
        <v>0</v>
      </c>
      <c r="T178" s="64">
        <v>0</v>
      </c>
      <c r="U178" s="64">
        <v>0</v>
      </c>
      <c r="V178" s="64">
        <v>0</v>
      </c>
      <c r="W178" s="83">
        <v>0</v>
      </c>
    </row>
    <row r="179" spans="1:23" ht="48" customHeight="1" x14ac:dyDescent="0.25">
      <c r="A179" s="64" t="s">
        <v>40</v>
      </c>
      <c r="B179" s="118" t="s">
        <v>376</v>
      </c>
      <c r="C179" s="117" t="s">
        <v>150</v>
      </c>
      <c r="D179" s="64">
        <v>1</v>
      </c>
      <c r="E179" s="64" t="s">
        <v>38</v>
      </c>
      <c r="F179" s="64" t="s">
        <v>90</v>
      </c>
      <c r="G179" s="64" t="s">
        <v>90</v>
      </c>
      <c r="H179" s="64" t="s">
        <v>90</v>
      </c>
      <c r="I179" s="64" t="s">
        <v>90</v>
      </c>
      <c r="J179" s="64" t="s">
        <v>90</v>
      </c>
      <c r="K179" s="64" t="s">
        <v>41</v>
      </c>
      <c r="L179" s="64" t="s">
        <v>41</v>
      </c>
      <c r="M179" s="12" t="s">
        <v>41</v>
      </c>
      <c r="N179" s="64" t="s">
        <v>41</v>
      </c>
      <c r="O179" s="64" t="s">
        <v>41</v>
      </c>
      <c r="P179" s="64" t="s">
        <v>41</v>
      </c>
      <c r="Q179" s="64" t="s">
        <v>41</v>
      </c>
      <c r="R179" s="64" t="s">
        <v>41</v>
      </c>
      <c r="S179" s="64" t="s">
        <v>278</v>
      </c>
      <c r="T179" s="64" t="s">
        <v>278</v>
      </c>
      <c r="U179" s="64" t="s">
        <v>278</v>
      </c>
      <c r="V179" s="64" t="s">
        <v>278</v>
      </c>
      <c r="W179" s="93" t="s">
        <v>90</v>
      </c>
    </row>
    <row r="180" spans="1:23" ht="33" customHeight="1" x14ac:dyDescent="0.25">
      <c r="A180" s="147" t="s">
        <v>42</v>
      </c>
      <c r="B180" s="122" t="s">
        <v>1080</v>
      </c>
      <c r="C180" s="117" t="s">
        <v>90</v>
      </c>
      <c r="D180" s="64">
        <v>1</v>
      </c>
      <c r="E180" s="64" t="s">
        <v>90</v>
      </c>
      <c r="F180" s="64" t="s">
        <v>613</v>
      </c>
      <c r="G180" s="64" t="s">
        <v>236</v>
      </c>
      <c r="H180" s="64" t="s">
        <v>90</v>
      </c>
      <c r="I180" s="64" t="s">
        <v>90</v>
      </c>
      <c r="J180" s="64" t="s">
        <v>90</v>
      </c>
      <c r="K180" s="64" t="s">
        <v>90</v>
      </c>
      <c r="L180" s="64" t="s">
        <v>90</v>
      </c>
      <c r="M180" s="12" t="s">
        <v>90</v>
      </c>
      <c r="N180" s="64" t="s">
        <v>90</v>
      </c>
      <c r="O180" s="64" t="s">
        <v>90</v>
      </c>
      <c r="P180" s="64" t="s">
        <v>90</v>
      </c>
      <c r="Q180" s="64" t="s">
        <v>90</v>
      </c>
      <c r="R180" s="64" t="s">
        <v>90</v>
      </c>
      <c r="S180" s="64">
        <v>0</v>
      </c>
      <c r="T180" s="64">
        <v>0</v>
      </c>
      <c r="U180" s="64">
        <v>0</v>
      </c>
      <c r="V180" s="64">
        <v>0</v>
      </c>
      <c r="W180" s="93" t="s">
        <v>90</v>
      </c>
    </row>
    <row r="181" spans="1:23" ht="29.25" customHeight="1" x14ac:dyDescent="0.25">
      <c r="A181" s="148"/>
      <c r="B181" s="118" t="s">
        <v>43</v>
      </c>
      <c r="C181" s="117" t="s">
        <v>151</v>
      </c>
      <c r="D181" s="64" t="s">
        <v>90</v>
      </c>
      <c r="E181" s="64" t="s">
        <v>90</v>
      </c>
      <c r="F181" s="64" t="s">
        <v>90</v>
      </c>
      <c r="G181" s="64" t="s">
        <v>90</v>
      </c>
      <c r="H181" s="64" t="s">
        <v>90</v>
      </c>
      <c r="I181" s="64" t="s">
        <v>90</v>
      </c>
      <c r="J181" s="64" t="s">
        <v>90</v>
      </c>
      <c r="K181" s="87" t="s">
        <v>90</v>
      </c>
      <c r="L181" s="87" t="s">
        <v>90</v>
      </c>
      <c r="M181" s="87" t="s">
        <v>90</v>
      </c>
      <c r="N181" s="87" t="s">
        <v>90</v>
      </c>
      <c r="O181" s="87" t="s">
        <v>90</v>
      </c>
      <c r="P181" s="87" t="s">
        <v>90</v>
      </c>
      <c r="Q181" s="87" t="s">
        <v>90</v>
      </c>
      <c r="R181" s="87" t="s">
        <v>90</v>
      </c>
      <c r="S181" s="64">
        <v>0</v>
      </c>
      <c r="T181" s="64">
        <v>0</v>
      </c>
      <c r="U181" s="64">
        <v>0</v>
      </c>
      <c r="V181" s="64">
        <v>0</v>
      </c>
      <c r="W181" s="83">
        <f t="shared" si="54"/>
        <v>0</v>
      </c>
    </row>
    <row r="182" spans="1:23" ht="34.5" customHeight="1" x14ac:dyDescent="0.25">
      <c r="A182" s="160" t="s">
        <v>479</v>
      </c>
      <c r="B182" s="118" t="s">
        <v>480</v>
      </c>
      <c r="C182" s="70" t="s">
        <v>90</v>
      </c>
      <c r="D182" s="64">
        <v>1</v>
      </c>
      <c r="E182" s="64" t="s">
        <v>90</v>
      </c>
      <c r="F182" s="64" t="s">
        <v>613</v>
      </c>
      <c r="G182" s="64" t="s">
        <v>236</v>
      </c>
      <c r="H182" s="64" t="s">
        <v>90</v>
      </c>
      <c r="I182" s="64" t="s">
        <v>90</v>
      </c>
      <c r="J182" s="64" t="s">
        <v>90</v>
      </c>
      <c r="K182" s="64" t="s">
        <v>90</v>
      </c>
      <c r="L182" s="64" t="s">
        <v>90</v>
      </c>
      <c r="M182" s="12" t="s">
        <v>90</v>
      </c>
      <c r="N182" s="64" t="s">
        <v>90</v>
      </c>
      <c r="O182" s="64" t="s">
        <v>90</v>
      </c>
      <c r="P182" s="64" t="s">
        <v>90</v>
      </c>
      <c r="Q182" s="64" t="s">
        <v>90</v>
      </c>
      <c r="R182" s="64" t="s">
        <v>90</v>
      </c>
      <c r="S182" s="64" t="s">
        <v>90</v>
      </c>
      <c r="T182" s="64" t="s">
        <v>90</v>
      </c>
      <c r="U182" s="64" t="s">
        <v>90</v>
      </c>
      <c r="V182" s="64" t="s">
        <v>90</v>
      </c>
      <c r="W182" s="93" t="s">
        <v>90</v>
      </c>
    </row>
    <row r="183" spans="1:23" ht="22.5" customHeight="1" x14ac:dyDescent="0.25">
      <c r="A183" s="163"/>
      <c r="B183" s="118" t="s">
        <v>91</v>
      </c>
      <c r="C183" s="70" t="s">
        <v>92</v>
      </c>
      <c r="D183" s="64" t="s">
        <v>90</v>
      </c>
      <c r="E183" s="64" t="s">
        <v>90</v>
      </c>
      <c r="F183" s="64" t="s">
        <v>90</v>
      </c>
      <c r="G183" s="64" t="s">
        <v>90</v>
      </c>
      <c r="H183" s="64" t="s">
        <v>90</v>
      </c>
      <c r="I183" s="64" t="s">
        <v>90</v>
      </c>
      <c r="J183" s="64" t="s">
        <v>90</v>
      </c>
      <c r="K183" s="64" t="s">
        <v>90</v>
      </c>
      <c r="L183" s="64" t="s">
        <v>90</v>
      </c>
      <c r="M183" s="64" t="s">
        <v>90</v>
      </c>
      <c r="N183" s="64" t="s">
        <v>90</v>
      </c>
      <c r="O183" s="64" t="s">
        <v>90</v>
      </c>
      <c r="P183" s="64" t="s">
        <v>90</v>
      </c>
      <c r="Q183" s="64" t="s">
        <v>90</v>
      </c>
      <c r="R183" s="64" t="s">
        <v>90</v>
      </c>
      <c r="S183" s="64" t="s">
        <v>90</v>
      </c>
      <c r="T183" s="64" t="s">
        <v>90</v>
      </c>
      <c r="U183" s="64" t="s">
        <v>90</v>
      </c>
      <c r="V183" s="64" t="s">
        <v>90</v>
      </c>
      <c r="W183" s="93" t="s">
        <v>90</v>
      </c>
    </row>
    <row r="184" spans="1:23" ht="236.25" customHeight="1" x14ac:dyDescent="0.25">
      <c r="A184" s="15" t="s">
        <v>1032</v>
      </c>
      <c r="B184" s="118" t="s">
        <v>590</v>
      </c>
      <c r="C184" s="70" t="s">
        <v>99</v>
      </c>
      <c r="D184" s="64">
        <v>1</v>
      </c>
      <c r="E184" s="64" t="s">
        <v>481</v>
      </c>
      <c r="F184" s="64" t="s">
        <v>90</v>
      </c>
      <c r="G184" s="64" t="s">
        <v>90</v>
      </c>
      <c r="H184" s="64" t="s">
        <v>90</v>
      </c>
      <c r="I184" s="64" t="s">
        <v>90</v>
      </c>
      <c r="J184" s="64" t="s">
        <v>90</v>
      </c>
      <c r="K184" s="64" t="s">
        <v>90</v>
      </c>
      <c r="L184" s="64" t="s">
        <v>90</v>
      </c>
      <c r="M184" s="64" t="s">
        <v>90</v>
      </c>
      <c r="N184" s="64" t="s">
        <v>90</v>
      </c>
      <c r="O184" s="64" t="s">
        <v>90</v>
      </c>
      <c r="P184" s="64" t="s">
        <v>90</v>
      </c>
      <c r="Q184" s="64" t="s">
        <v>90</v>
      </c>
      <c r="R184" s="64" t="s">
        <v>90</v>
      </c>
      <c r="S184" s="64">
        <v>55</v>
      </c>
      <c r="T184" s="64">
        <v>75</v>
      </c>
      <c r="U184" s="64">
        <v>100</v>
      </c>
      <c r="V184" s="64">
        <v>100</v>
      </c>
      <c r="W184" s="93" t="s">
        <v>90</v>
      </c>
    </row>
    <row r="185" spans="1:23" ht="169.5" customHeight="1" x14ac:dyDescent="0.25">
      <c r="A185" s="15" t="s">
        <v>1033</v>
      </c>
      <c r="B185" s="118" t="s">
        <v>573</v>
      </c>
      <c r="C185" s="70" t="s">
        <v>99</v>
      </c>
      <c r="D185" s="64">
        <v>1</v>
      </c>
      <c r="E185" s="64" t="s">
        <v>482</v>
      </c>
      <c r="F185" s="64" t="s">
        <v>90</v>
      </c>
      <c r="G185" s="64" t="s">
        <v>90</v>
      </c>
      <c r="H185" s="64" t="s">
        <v>90</v>
      </c>
      <c r="I185" s="64" t="s">
        <v>90</v>
      </c>
      <c r="J185" s="64" t="s">
        <v>90</v>
      </c>
      <c r="K185" s="64" t="s">
        <v>90</v>
      </c>
      <c r="L185" s="64" t="s">
        <v>90</v>
      </c>
      <c r="M185" s="64" t="s">
        <v>90</v>
      </c>
      <c r="N185" s="64" t="s">
        <v>90</v>
      </c>
      <c r="O185" s="64" t="s">
        <v>90</v>
      </c>
      <c r="P185" s="64" t="s">
        <v>90</v>
      </c>
      <c r="Q185" s="64" t="s">
        <v>90</v>
      </c>
      <c r="R185" s="64" t="s">
        <v>90</v>
      </c>
      <c r="S185" s="64">
        <v>30</v>
      </c>
      <c r="T185" s="64">
        <v>50</v>
      </c>
      <c r="U185" s="64">
        <v>80</v>
      </c>
      <c r="V185" s="64">
        <v>80</v>
      </c>
      <c r="W185" s="93" t="s">
        <v>90</v>
      </c>
    </row>
    <row r="186" spans="1:23" ht="282.75" customHeight="1" x14ac:dyDescent="0.25">
      <c r="A186" s="75" t="s">
        <v>1043</v>
      </c>
      <c r="B186" s="135" t="s">
        <v>1041</v>
      </c>
      <c r="C186" s="76" t="s">
        <v>99</v>
      </c>
      <c r="D186" s="77">
        <v>1</v>
      </c>
      <c r="E186" s="78" t="s">
        <v>1042</v>
      </c>
      <c r="F186" s="77" t="s">
        <v>90</v>
      </c>
      <c r="G186" s="77" t="s">
        <v>90</v>
      </c>
      <c r="H186" s="77" t="s">
        <v>90</v>
      </c>
      <c r="I186" s="77" t="s">
        <v>90</v>
      </c>
      <c r="J186" s="77" t="s">
        <v>90</v>
      </c>
      <c r="K186" s="77" t="s">
        <v>90</v>
      </c>
      <c r="L186" s="77" t="s">
        <v>90</v>
      </c>
      <c r="M186" s="77" t="s">
        <v>90</v>
      </c>
      <c r="N186" s="77" t="s">
        <v>90</v>
      </c>
      <c r="O186" s="77" t="s">
        <v>90</v>
      </c>
      <c r="P186" s="77" t="s">
        <v>90</v>
      </c>
      <c r="Q186" s="77" t="s">
        <v>90</v>
      </c>
      <c r="R186" s="77" t="s">
        <v>90</v>
      </c>
      <c r="S186" s="77">
        <v>3</v>
      </c>
      <c r="T186" s="77">
        <v>10</v>
      </c>
      <c r="U186" s="77">
        <v>18</v>
      </c>
      <c r="V186" s="77">
        <v>18</v>
      </c>
      <c r="W186" s="93" t="s">
        <v>90</v>
      </c>
    </row>
    <row r="187" spans="1:23" ht="309" customHeight="1" x14ac:dyDescent="0.25">
      <c r="A187" s="75" t="s">
        <v>1044</v>
      </c>
      <c r="B187" s="135" t="s">
        <v>1038</v>
      </c>
      <c r="C187" s="76" t="s">
        <v>99</v>
      </c>
      <c r="D187" s="77">
        <v>1</v>
      </c>
      <c r="E187" s="78" t="s">
        <v>1081</v>
      </c>
      <c r="F187" s="77" t="s">
        <v>90</v>
      </c>
      <c r="G187" s="77" t="s">
        <v>90</v>
      </c>
      <c r="H187" s="77" t="s">
        <v>90</v>
      </c>
      <c r="I187" s="77" t="s">
        <v>90</v>
      </c>
      <c r="J187" s="77" t="s">
        <v>90</v>
      </c>
      <c r="K187" s="77" t="s">
        <v>90</v>
      </c>
      <c r="L187" s="77" t="s">
        <v>90</v>
      </c>
      <c r="M187" s="77" t="s">
        <v>90</v>
      </c>
      <c r="N187" s="77" t="s">
        <v>90</v>
      </c>
      <c r="O187" s="77" t="s">
        <v>90</v>
      </c>
      <c r="P187" s="77" t="s">
        <v>90</v>
      </c>
      <c r="Q187" s="77" t="s">
        <v>90</v>
      </c>
      <c r="R187" s="77" t="s">
        <v>90</v>
      </c>
      <c r="S187" s="77">
        <v>3</v>
      </c>
      <c r="T187" s="77">
        <v>7</v>
      </c>
      <c r="U187" s="77">
        <v>9</v>
      </c>
      <c r="V187" s="77">
        <v>9</v>
      </c>
      <c r="W187" s="93" t="s">
        <v>90</v>
      </c>
    </row>
    <row r="188" spans="1:23" ht="332.25" customHeight="1" x14ac:dyDescent="0.25">
      <c r="A188" s="75" t="s">
        <v>1045</v>
      </c>
      <c r="B188" s="135" t="s">
        <v>1039</v>
      </c>
      <c r="C188" s="76" t="s">
        <v>99</v>
      </c>
      <c r="D188" s="77">
        <v>1</v>
      </c>
      <c r="E188" s="127" t="s">
        <v>1040</v>
      </c>
      <c r="F188" s="77" t="s">
        <v>90</v>
      </c>
      <c r="G188" s="77" t="s">
        <v>90</v>
      </c>
      <c r="H188" s="77" t="s">
        <v>90</v>
      </c>
      <c r="I188" s="77" t="s">
        <v>90</v>
      </c>
      <c r="J188" s="77" t="s">
        <v>90</v>
      </c>
      <c r="K188" s="77" t="s">
        <v>90</v>
      </c>
      <c r="L188" s="77" t="s">
        <v>90</v>
      </c>
      <c r="M188" s="77" t="s">
        <v>90</v>
      </c>
      <c r="N188" s="77" t="s">
        <v>90</v>
      </c>
      <c r="O188" s="77" t="s">
        <v>90</v>
      </c>
      <c r="P188" s="77" t="s">
        <v>90</v>
      </c>
      <c r="Q188" s="77" t="s">
        <v>90</v>
      </c>
      <c r="R188" s="77" t="s">
        <v>90</v>
      </c>
      <c r="S188" s="77">
        <v>10</v>
      </c>
      <c r="T188" s="77">
        <v>75</v>
      </c>
      <c r="U188" s="77">
        <v>100</v>
      </c>
      <c r="V188" s="77">
        <v>100</v>
      </c>
      <c r="W188" s="93" t="s">
        <v>90</v>
      </c>
    </row>
    <row r="189" spans="1:23" ht="409.6" customHeight="1" x14ac:dyDescent="0.25">
      <c r="A189" s="75" t="s">
        <v>1048</v>
      </c>
      <c r="B189" s="135" t="s">
        <v>1046</v>
      </c>
      <c r="C189" s="76" t="s">
        <v>99</v>
      </c>
      <c r="D189" s="77">
        <v>1</v>
      </c>
      <c r="E189" s="128" t="s">
        <v>1047</v>
      </c>
      <c r="F189" s="77" t="s">
        <v>90</v>
      </c>
      <c r="G189" s="77" t="s">
        <v>90</v>
      </c>
      <c r="H189" s="77" t="s">
        <v>90</v>
      </c>
      <c r="I189" s="77" t="s">
        <v>90</v>
      </c>
      <c r="J189" s="77" t="s">
        <v>90</v>
      </c>
      <c r="K189" s="77" t="s">
        <v>90</v>
      </c>
      <c r="L189" s="77" t="s">
        <v>90</v>
      </c>
      <c r="M189" s="77" t="s">
        <v>90</v>
      </c>
      <c r="N189" s="77" t="s">
        <v>90</v>
      </c>
      <c r="O189" s="77" t="s">
        <v>90</v>
      </c>
      <c r="P189" s="77" t="s">
        <v>90</v>
      </c>
      <c r="Q189" s="77" t="s">
        <v>90</v>
      </c>
      <c r="R189" s="77" t="s">
        <v>90</v>
      </c>
      <c r="S189" s="77">
        <v>100</v>
      </c>
      <c r="T189" s="77">
        <v>100</v>
      </c>
      <c r="U189" s="77">
        <v>100</v>
      </c>
      <c r="V189" s="77">
        <v>100</v>
      </c>
      <c r="W189" s="93" t="s">
        <v>90</v>
      </c>
    </row>
    <row r="190" spans="1:23" ht="75.75" customHeight="1" x14ac:dyDescent="0.25">
      <c r="A190" s="160" t="s">
        <v>483</v>
      </c>
      <c r="B190" s="118" t="s">
        <v>574</v>
      </c>
      <c r="C190" s="70" t="s">
        <v>90</v>
      </c>
      <c r="D190" s="64">
        <v>1</v>
      </c>
      <c r="E190" s="64" t="s">
        <v>90</v>
      </c>
      <c r="F190" s="64" t="s">
        <v>1076</v>
      </c>
      <c r="G190" s="64" t="s">
        <v>236</v>
      </c>
      <c r="H190" s="64" t="s">
        <v>90</v>
      </c>
      <c r="I190" s="64" t="s">
        <v>90</v>
      </c>
      <c r="J190" s="64" t="s">
        <v>90</v>
      </c>
      <c r="K190" s="64" t="s">
        <v>90</v>
      </c>
      <c r="L190" s="64" t="s">
        <v>90</v>
      </c>
      <c r="M190" s="12" t="s">
        <v>90</v>
      </c>
      <c r="N190" s="64" t="s">
        <v>90</v>
      </c>
      <c r="O190" s="64" t="s">
        <v>90</v>
      </c>
      <c r="P190" s="64" t="s">
        <v>90</v>
      </c>
      <c r="Q190" s="64" t="s">
        <v>90</v>
      </c>
      <c r="R190" s="64" t="s">
        <v>90</v>
      </c>
      <c r="S190" s="64" t="s">
        <v>90</v>
      </c>
      <c r="T190" s="64" t="s">
        <v>90</v>
      </c>
      <c r="U190" s="64" t="s">
        <v>90</v>
      </c>
      <c r="V190" s="64" t="s">
        <v>90</v>
      </c>
      <c r="W190" s="93" t="s">
        <v>90</v>
      </c>
    </row>
    <row r="191" spans="1:23" ht="32.25" customHeight="1" x14ac:dyDescent="0.25">
      <c r="A191" s="163"/>
      <c r="B191" s="118" t="s">
        <v>91</v>
      </c>
      <c r="C191" s="70" t="s">
        <v>92</v>
      </c>
      <c r="D191" s="64" t="s">
        <v>90</v>
      </c>
      <c r="E191" s="64" t="s">
        <v>90</v>
      </c>
      <c r="F191" s="64" t="s">
        <v>90</v>
      </c>
      <c r="G191" s="64" t="s">
        <v>90</v>
      </c>
      <c r="H191" s="64" t="s">
        <v>90</v>
      </c>
      <c r="I191" s="64" t="s">
        <v>90</v>
      </c>
      <c r="J191" s="64" t="s">
        <v>90</v>
      </c>
      <c r="K191" s="64" t="s">
        <v>90</v>
      </c>
      <c r="L191" s="64" t="s">
        <v>90</v>
      </c>
      <c r="M191" s="64" t="s">
        <v>90</v>
      </c>
      <c r="N191" s="64" t="s">
        <v>90</v>
      </c>
      <c r="O191" s="64" t="s">
        <v>90</v>
      </c>
      <c r="P191" s="64" t="s">
        <v>90</v>
      </c>
      <c r="Q191" s="64" t="s">
        <v>90</v>
      </c>
      <c r="R191" s="64" t="s">
        <v>90</v>
      </c>
      <c r="S191" s="64" t="s">
        <v>90</v>
      </c>
      <c r="T191" s="64" t="s">
        <v>90</v>
      </c>
      <c r="U191" s="64">
        <v>0</v>
      </c>
      <c r="V191" s="64">
        <v>0</v>
      </c>
      <c r="W191" s="93" t="s">
        <v>90</v>
      </c>
    </row>
    <row r="192" spans="1:23" ht="117" customHeight="1" x14ac:dyDescent="0.25">
      <c r="A192" s="71" t="s">
        <v>1034</v>
      </c>
      <c r="B192" s="118" t="s">
        <v>575</v>
      </c>
      <c r="C192" s="16" t="s">
        <v>99</v>
      </c>
      <c r="D192" s="64">
        <v>1</v>
      </c>
      <c r="E192" s="77" t="s">
        <v>1049</v>
      </c>
      <c r="F192" s="81" t="s">
        <v>1076</v>
      </c>
      <c r="G192" s="64" t="s">
        <v>90</v>
      </c>
      <c r="H192" s="64" t="s">
        <v>90</v>
      </c>
      <c r="I192" s="64" t="s">
        <v>90</v>
      </c>
      <c r="J192" s="64" t="s">
        <v>90</v>
      </c>
      <c r="K192" s="64" t="s">
        <v>90</v>
      </c>
      <c r="L192" s="64" t="s">
        <v>90</v>
      </c>
      <c r="M192" s="64" t="s">
        <v>90</v>
      </c>
      <c r="N192" s="64" t="s">
        <v>90</v>
      </c>
      <c r="O192" s="64" t="s">
        <v>90</v>
      </c>
      <c r="P192" s="64" t="s">
        <v>90</v>
      </c>
      <c r="Q192" s="64" t="s">
        <v>90</v>
      </c>
      <c r="R192" s="64" t="s">
        <v>90</v>
      </c>
      <c r="S192" s="64" t="s">
        <v>90</v>
      </c>
      <c r="T192" s="87" t="s">
        <v>90</v>
      </c>
      <c r="U192" s="64">
        <v>100</v>
      </c>
      <c r="V192" s="64">
        <v>100</v>
      </c>
      <c r="W192" s="93" t="s">
        <v>90</v>
      </c>
    </row>
    <row r="193" spans="1:23" ht="263.25" customHeight="1" x14ac:dyDescent="0.25">
      <c r="A193" s="79" t="s">
        <v>1052</v>
      </c>
      <c r="B193" s="136" t="s">
        <v>1050</v>
      </c>
      <c r="C193" s="80" t="s">
        <v>99</v>
      </c>
      <c r="D193" s="77">
        <v>1</v>
      </c>
      <c r="E193" s="77" t="s">
        <v>1051</v>
      </c>
      <c r="F193" s="81" t="s">
        <v>1076</v>
      </c>
      <c r="G193" s="77" t="s">
        <v>90</v>
      </c>
      <c r="H193" s="77" t="s">
        <v>90</v>
      </c>
      <c r="I193" s="77" t="s">
        <v>90</v>
      </c>
      <c r="J193" s="77" t="s">
        <v>90</v>
      </c>
      <c r="K193" s="77" t="s">
        <v>90</v>
      </c>
      <c r="L193" s="77" t="s">
        <v>90</v>
      </c>
      <c r="M193" s="77" t="s">
        <v>90</v>
      </c>
      <c r="N193" s="77" t="s">
        <v>90</v>
      </c>
      <c r="O193" s="77" t="s">
        <v>90</v>
      </c>
      <c r="P193" s="77" t="s">
        <v>90</v>
      </c>
      <c r="Q193" s="77" t="s">
        <v>90</v>
      </c>
      <c r="R193" s="77" t="s">
        <v>90</v>
      </c>
      <c r="S193" s="77" t="s">
        <v>90</v>
      </c>
      <c r="T193" s="77" t="s">
        <v>90</v>
      </c>
      <c r="U193" s="77">
        <v>1</v>
      </c>
      <c r="V193" s="77">
        <v>1</v>
      </c>
      <c r="W193" s="93" t="s">
        <v>90</v>
      </c>
    </row>
    <row r="194" spans="1:23" ht="37.5" customHeight="1" x14ac:dyDescent="0.25">
      <c r="A194" s="160" t="s">
        <v>484</v>
      </c>
      <c r="B194" s="118" t="s">
        <v>576</v>
      </c>
      <c r="C194" s="70" t="s">
        <v>90</v>
      </c>
      <c r="D194" s="64">
        <v>1</v>
      </c>
      <c r="E194" s="64" t="s">
        <v>90</v>
      </c>
      <c r="F194" s="15" t="s">
        <v>613</v>
      </c>
      <c r="G194" s="64" t="s">
        <v>236</v>
      </c>
      <c r="H194" s="64" t="s">
        <v>90</v>
      </c>
      <c r="I194" s="64" t="s">
        <v>90</v>
      </c>
      <c r="J194" s="64" t="s">
        <v>90</v>
      </c>
      <c r="K194" s="64" t="s">
        <v>90</v>
      </c>
      <c r="L194" s="64" t="s">
        <v>90</v>
      </c>
      <c r="M194" s="12" t="s">
        <v>90</v>
      </c>
      <c r="N194" s="64" t="s">
        <v>90</v>
      </c>
      <c r="O194" s="64" t="s">
        <v>90</v>
      </c>
      <c r="P194" s="64" t="s">
        <v>90</v>
      </c>
      <c r="Q194" s="64" t="s">
        <v>90</v>
      </c>
      <c r="R194" s="64" t="s">
        <v>90</v>
      </c>
      <c r="S194" s="64" t="s">
        <v>90</v>
      </c>
      <c r="T194" s="64" t="s">
        <v>90</v>
      </c>
      <c r="U194" s="64" t="s">
        <v>90</v>
      </c>
      <c r="V194" s="64" t="s">
        <v>90</v>
      </c>
      <c r="W194" s="93" t="s">
        <v>90</v>
      </c>
    </row>
    <row r="195" spans="1:23" ht="23.25" customHeight="1" x14ac:dyDescent="0.25">
      <c r="A195" s="182"/>
      <c r="B195" s="118" t="s">
        <v>91</v>
      </c>
      <c r="C195" s="70" t="s">
        <v>92</v>
      </c>
      <c r="D195" s="64" t="s">
        <v>90</v>
      </c>
      <c r="E195" s="64" t="s">
        <v>90</v>
      </c>
      <c r="F195" s="64" t="s">
        <v>90</v>
      </c>
      <c r="G195" s="64" t="s">
        <v>90</v>
      </c>
      <c r="H195" s="64" t="s">
        <v>90</v>
      </c>
      <c r="I195" s="64" t="s">
        <v>90</v>
      </c>
      <c r="J195" s="64" t="s">
        <v>90</v>
      </c>
      <c r="K195" s="64" t="s">
        <v>90</v>
      </c>
      <c r="L195" s="64" t="s">
        <v>90</v>
      </c>
      <c r="M195" s="64" t="s">
        <v>90</v>
      </c>
      <c r="N195" s="64" t="s">
        <v>90</v>
      </c>
      <c r="O195" s="64" t="s">
        <v>90</v>
      </c>
      <c r="P195" s="64" t="s">
        <v>90</v>
      </c>
      <c r="Q195" s="64" t="s">
        <v>90</v>
      </c>
      <c r="R195" s="64" t="s">
        <v>90</v>
      </c>
      <c r="S195" s="57" t="s">
        <v>90</v>
      </c>
      <c r="T195" s="57" t="s">
        <v>90</v>
      </c>
      <c r="U195" s="57">
        <v>0</v>
      </c>
      <c r="V195" s="57">
        <v>0</v>
      </c>
      <c r="W195" s="93" t="s">
        <v>90</v>
      </c>
    </row>
    <row r="196" spans="1:23" ht="324" customHeight="1" x14ac:dyDescent="0.25">
      <c r="A196" s="71" t="s">
        <v>1035</v>
      </c>
      <c r="B196" s="118" t="s">
        <v>1003</v>
      </c>
      <c r="C196" s="70" t="s">
        <v>99</v>
      </c>
      <c r="D196" s="64">
        <v>1</v>
      </c>
      <c r="E196" s="64" t="s">
        <v>1004</v>
      </c>
      <c r="F196" s="64" t="s">
        <v>90</v>
      </c>
      <c r="G196" s="64" t="s">
        <v>90</v>
      </c>
      <c r="H196" s="64" t="s">
        <v>90</v>
      </c>
      <c r="I196" s="64" t="s">
        <v>90</v>
      </c>
      <c r="J196" s="64" t="s">
        <v>90</v>
      </c>
      <c r="K196" s="64" t="s">
        <v>90</v>
      </c>
      <c r="L196" s="64" t="s">
        <v>90</v>
      </c>
      <c r="M196" s="12" t="s">
        <v>90</v>
      </c>
      <c r="N196" s="64" t="s">
        <v>90</v>
      </c>
      <c r="O196" s="64" t="s">
        <v>90</v>
      </c>
      <c r="P196" s="64" t="s">
        <v>90</v>
      </c>
      <c r="Q196" s="64" t="s">
        <v>90</v>
      </c>
      <c r="R196" s="71" t="s">
        <v>90</v>
      </c>
      <c r="S196" s="64">
        <v>50</v>
      </c>
      <c r="T196" s="64">
        <v>80</v>
      </c>
      <c r="U196" s="64">
        <v>90</v>
      </c>
      <c r="V196" s="64">
        <v>100</v>
      </c>
      <c r="W196" s="93" t="s">
        <v>90</v>
      </c>
    </row>
    <row r="197" spans="1:23" ht="50.25" customHeight="1" x14ac:dyDescent="0.25">
      <c r="B197" s="122" t="s">
        <v>596</v>
      </c>
      <c r="C197" s="117" t="s">
        <v>90</v>
      </c>
      <c r="D197" s="64" t="s">
        <v>90</v>
      </c>
      <c r="E197" s="64" t="s">
        <v>90</v>
      </c>
      <c r="F197" s="64" t="s">
        <v>90</v>
      </c>
      <c r="G197" s="64" t="s">
        <v>90</v>
      </c>
      <c r="H197" s="64" t="s">
        <v>90</v>
      </c>
      <c r="I197" s="64" t="s">
        <v>90</v>
      </c>
      <c r="J197" s="64" t="s">
        <v>90</v>
      </c>
      <c r="K197" s="64" t="s">
        <v>90</v>
      </c>
      <c r="L197" s="64" t="s">
        <v>90</v>
      </c>
      <c r="M197" s="12" t="s">
        <v>90</v>
      </c>
      <c r="N197" s="64" t="s">
        <v>90</v>
      </c>
      <c r="O197" s="64" t="s">
        <v>90</v>
      </c>
      <c r="P197" s="64" t="s">
        <v>90</v>
      </c>
      <c r="Q197" s="64" t="s">
        <v>90</v>
      </c>
      <c r="R197" s="64" t="s">
        <v>90</v>
      </c>
      <c r="S197" s="64" t="s">
        <v>90</v>
      </c>
      <c r="T197" s="64" t="s">
        <v>90</v>
      </c>
      <c r="U197" s="64" t="s">
        <v>90</v>
      </c>
      <c r="V197" s="64" t="s">
        <v>90</v>
      </c>
      <c r="W197" s="93" t="s">
        <v>90</v>
      </c>
    </row>
    <row r="198" spans="1:23" ht="86.25" customHeight="1" x14ac:dyDescent="0.25">
      <c r="A198" s="57"/>
      <c r="B198" s="122" t="s">
        <v>374</v>
      </c>
      <c r="C198" s="117" t="s">
        <v>90</v>
      </c>
      <c r="D198" s="64">
        <v>1</v>
      </c>
      <c r="E198" s="64" t="s">
        <v>90</v>
      </c>
      <c r="F198" s="64" t="s">
        <v>90</v>
      </c>
      <c r="G198" s="64" t="s">
        <v>303</v>
      </c>
      <c r="H198" s="64" t="s">
        <v>90</v>
      </c>
      <c r="I198" s="64" t="s">
        <v>90</v>
      </c>
      <c r="J198" s="64" t="s">
        <v>90</v>
      </c>
      <c r="K198" s="64" t="s">
        <v>90</v>
      </c>
      <c r="L198" s="64" t="s">
        <v>90</v>
      </c>
      <c r="M198" s="12" t="s">
        <v>90</v>
      </c>
      <c r="N198" s="64" t="s">
        <v>90</v>
      </c>
      <c r="O198" s="64" t="s">
        <v>90</v>
      </c>
      <c r="P198" s="64" t="s">
        <v>90</v>
      </c>
      <c r="Q198" s="64" t="s">
        <v>90</v>
      </c>
      <c r="R198" s="64" t="s">
        <v>90</v>
      </c>
      <c r="S198" s="64" t="s">
        <v>90</v>
      </c>
      <c r="T198" s="64" t="s">
        <v>90</v>
      </c>
      <c r="U198" s="64" t="s">
        <v>90</v>
      </c>
      <c r="V198" s="64" t="s">
        <v>90</v>
      </c>
      <c r="W198" s="93" t="s">
        <v>90</v>
      </c>
    </row>
    <row r="199" spans="1:23" ht="25.5" customHeight="1" x14ac:dyDescent="0.25">
      <c r="A199" s="57" t="s">
        <v>495</v>
      </c>
      <c r="B199" s="15" t="s">
        <v>34</v>
      </c>
      <c r="C199" s="117" t="s">
        <v>151</v>
      </c>
      <c r="D199" s="64" t="s">
        <v>90</v>
      </c>
      <c r="E199" s="64" t="s">
        <v>90</v>
      </c>
      <c r="F199" s="64" t="s">
        <v>90</v>
      </c>
      <c r="G199" s="64" t="s">
        <v>90</v>
      </c>
      <c r="H199" s="64" t="s">
        <v>90</v>
      </c>
      <c r="I199" s="64" t="s">
        <v>90</v>
      </c>
      <c r="J199" s="64" t="s">
        <v>90</v>
      </c>
      <c r="K199" s="20">
        <v>0</v>
      </c>
      <c r="L199" s="20">
        <v>0</v>
      </c>
      <c r="M199" s="12">
        <v>0</v>
      </c>
      <c r="N199" s="20">
        <v>0</v>
      </c>
      <c r="O199" s="20">
        <v>0</v>
      </c>
      <c r="P199" s="17">
        <f>P302+P230</f>
        <v>29175.100000000002</v>
      </c>
      <c r="Q199" s="17">
        <f>Q302+Q230+Q253</f>
        <v>151351.35499999998</v>
      </c>
      <c r="R199" s="17">
        <f>R302+R240</f>
        <v>60630.400000000001</v>
      </c>
      <c r="S199" s="17">
        <f>S302+S240</f>
        <v>56912.599000000002</v>
      </c>
      <c r="T199" s="17">
        <f>T302+T240</f>
        <v>63727.5</v>
      </c>
      <c r="U199" s="17">
        <f>U302+U240</f>
        <v>540279</v>
      </c>
      <c r="V199" s="19">
        <f>V302+V240</f>
        <v>0</v>
      </c>
      <c r="W199" s="93">
        <f t="shared" si="54"/>
        <v>902075.95399999991</v>
      </c>
    </row>
    <row r="200" spans="1:23" ht="39" customHeight="1" x14ac:dyDescent="0.25">
      <c r="A200" s="58"/>
      <c r="B200" s="118" t="s">
        <v>1068</v>
      </c>
      <c r="C200" s="117" t="s">
        <v>151</v>
      </c>
      <c r="D200" s="64" t="s">
        <v>90</v>
      </c>
      <c r="E200" s="64" t="s">
        <v>90</v>
      </c>
      <c r="F200" s="64" t="s">
        <v>90</v>
      </c>
      <c r="G200" s="64" t="s">
        <v>90</v>
      </c>
      <c r="H200" s="64" t="s">
        <v>90</v>
      </c>
      <c r="I200" s="64" t="s">
        <v>90</v>
      </c>
      <c r="J200" s="64" t="s">
        <v>90</v>
      </c>
      <c r="K200" s="17">
        <f>K223</f>
        <v>3343.6</v>
      </c>
      <c r="L200" s="17">
        <f>L223</f>
        <v>21925.7</v>
      </c>
      <c r="M200" s="12">
        <f>M223+M264</f>
        <v>6522.8639599999997</v>
      </c>
      <c r="N200" s="18">
        <v>1971.6</v>
      </c>
      <c r="O200" s="18">
        <v>1930.2</v>
      </c>
      <c r="P200" s="19">
        <f>P223+P264</f>
        <v>0</v>
      </c>
      <c r="Q200" s="19">
        <f>Q223+Q264</f>
        <v>0</v>
      </c>
      <c r="R200" s="19">
        <v>0</v>
      </c>
      <c r="S200" s="19">
        <v>0</v>
      </c>
      <c r="T200" s="19">
        <v>0</v>
      </c>
      <c r="U200" s="19">
        <v>0</v>
      </c>
      <c r="V200" s="19">
        <v>0</v>
      </c>
      <c r="W200" s="93">
        <f t="shared" si="54"/>
        <v>35693.963959999994</v>
      </c>
    </row>
    <row r="201" spans="1:23" ht="29.25" customHeight="1" x14ac:dyDescent="0.25">
      <c r="A201" s="58"/>
      <c r="B201" s="118" t="s">
        <v>91</v>
      </c>
      <c r="C201" s="117" t="s">
        <v>151</v>
      </c>
      <c r="D201" s="64" t="s">
        <v>90</v>
      </c>
      <c r="E201" s="64" t="s">
        <v>90</v>
      </c>
      <c r="F201" s="64" t="s">
        <v>90</v>
      </c>
      <c r="G201" s="64" t="s">
        <v>90</v>
      </c>
      <c r="H201" s="64" t="s">
        <v>90</v>
      </c>
      <c r="I201" s="64" t="s">
        <v>90</v>
      </c>
      <c r="J201" s="64" t="s">
        <v>90</v>
      </c>
      <c r="K201" s="18">
        <f>K206+K231+K241+K265+K271+K286</f>
        <v>1096949.2999999998</v>
      </c>
      <c r="L201" s="18">
        <f>L206+L231+L241+L265+L271+L286</f>
        <v>989102.09999999986</v>
      </c>
      <c r="M201" s="18">
        <f>M206+M231+M241+M265+M271+M286</f>
        <v>991157.2381800001</v>
      </c>
      <c r="N201" s="18">
        <f>N206+N231+N241+N265+N271+N286+N295</f>
        <v>1144614.8970000001</v>
      </c>
      <c r="O201" s="18">
        <f>O206+O231+O241+O265+O271+O286+O295</f>
        <v>1606022.9540000004</v>
      </c>
      <c r="P201" s="18">
        <f t="shared" ref="P201:V201" si="55">P206+P231+P241+P265+P271+P286+P295+P301</f>
        <v>1896468.2000000002</v>
      </c>
      <c r="Q201" s="18">
        <f t="shared" si="55"/>
        <v>1929228.6819999996</v>
      </c>
      <c r="R201" s="18">
        <f t="shared" si="55"/>
        <v>2000037.3</v>
      </c>
      <c r="S201" s="18">
        <f t="shared" si="55"/>
        <v>2071228.93</v>
      </c>
      <c r="T201" s="18">
        <f t="shared" si="55"/>
        <v>2093740.3</v>
      </c>
      <c r="U201" s="18">
        <f t="shared" si="55"/>
        <v>1622015.01</v>
      </c>
      <c r="V201" s="18">
        <f t="shared" si="55"/>
        <v>1952978.7</v>
      </c>
      <c r="W201" s="93">
        <f t="shared" si="54"/>
        <v>19393543.61118</v>
      </c>
    </row>
    <row r="202" spans="1:23" ht="29.25" customHeight="1" x14ac:dyDescent="0.25">
      <c r="A202" s="58"/>
      <c r="B202" s="119" t="s">
        <v>622</v>
      </c>
      <c r="C202" s="117" t="s">
        <v>151</v>
      </c>
      <c r="D202" s="104" t="s">
        <v>90</v>
      </c>
      <c r="E202" s="104" t="s">
        <v>90</v>
      </c>
      <c r="F202" s="104" t="s">
        <v>90</v>
      </c>
      <c r="G202" s="104" t="s">
        <v>90</v>
      </c>
      <c r="H202" s="104" t="s">
        <v>90</v>
      </c>
      <c r="I202" s="104" t="s">
        <v>90</v>
      </c>
      <c r="J202" s="104" t="s">
        <v>90</v>
      </c>
      <c r="K202" s="19">
        <v>0</v>
      </c>
      <c r="L202" s="19">
        <v>0</v>
      </c>
      <c r="M202" s="19">
        <v>0</v>
      </c>
      <c r="N202" s="19">
        <v>0</v>
      </c>
      <c r="O202" s="19">
        <v>0</v>
      </c>
      <c r="P202" s="19">
        <v>0</v>
      </c>
      <c r="Q202" s="19">
        <v>0</v>
      </c>
      <c r="R202" s="19">
        <v>0</v>
      </c>
      <c r="S202" s="18">
        <f>S282</f>
        <v>57.5</v>
      </c>
      <c r="T202" s="19">
        <f t="shared" ref="T202:W202" si="56">T282</f>
        <v>0</v>
      </c>
      <c r="U202" s="19">
        <f t="shared" si="56"/>
        <v>0</v>
      </c>
      <c r="V202" s="19">
        <f t="shared" si="56"/>
        <v>0</v>
      </c>
      <c r="W202" s="96">
        <f t="shared" si="56"/>
        <v>57.5</v>
      </c>
    </row>
    <row r="203" spans="1:23" ht="251.25" customHeight="1" x14ac:dyDescent="0.25">
      <c r="A203" s="64" t="s">
        <v>44</v>
      </c>
      <c r="B203" s="118" t="s">
        <v>1079</v>
      </c>
      <c r="C203" s="117" t="s">
        <v>99</v>
      </c>
      <c r="D203" s="64">
        <v>1</v>
      </c>
      <c r="E203" s="64" t="s">
        <v>421</v>
      </c>
      <c r="F203" s="64" t="s">
        <v>90</v>
      </c>
      <c r="G203" s="64" t="s">
        <v>90</v>
      </c>
      <c r="H203" s="64" t="s">
        <v>90</v>
      </c>
      <c r="I203" s="64" t="s">
        <v>90</v>
      </c>
      <c r="J203" s="64" t="s">
        <v>90</v>
      </c>
      <c r="K203" s="64">
        <v>79.2</v>
      </c>
      <c r="L203" s="20">
        <v>83</v>
      </c>
      <c r="M203" s="12">
        <v>86.1</v>
      </c>
      <c r="N203" s="64">
        <v>91</v>
      </c>
      <c r="O203" s="64">
        <v>96</v>
      </c>
      <c r="P203" s="64">
        <v>97</v>
      </c>
      <c r="Q203" s="64">
        <v>100</v>
      </c>
      <c r="R203" s="64">
        <v>100</v>
      </c>
      <c r="S203" s="64">
        <v>100</v>
      </c>
      <c r="T203" s="64">
        <v>100</v>
      </c>
      <c r="U203" s="64">
        <v>100</v>
      </c>
      <c r="V203" s="64">
        <v>100</v>
      </c>
      <c r="W203" s="93" t="s">
        <v>90</v>
      </c>
    </row>
    <row r="204" spans="1:23" ht="107.25" customHeight="1" x14ac:dyDescent="0.25">
      <c r="A204" s="64" t="s">
        <v>45</v>
      </c>
      <c r="B204" s="118" t="s">
        <v>442</v>
      </c>
      <c r="C204" s="117" t="s">
        <v>285</v>
      </c>
      <c r="D204" s="64" t="s">
        <v>90</v>
      </c>
      <c r="E204" s="64" t="s">
        <v>422</v>
      </c>
      <c r="F204" s="64" t="s">
        <v>90</v>
      </c>
      <c r="G204" s="64" t="s">
        <v>90</v>
      </c>
      <c r="H204" s="64" t="s">
        <v>90</v>
      </c>
      <c r="I204" s="64" t="s">
        <v>90</v>
      </c>
      <c r="J204" s="64" t="s">
        <v>90</v>
      </c>
      <c r="K204" s="64">
        <v>23.8</v>
      </c>
      <c r="L204" s="64">
        <v>24</v>
      </c>
      <c r="M204" s="12">
        <v>25.2</v>
      </c>
      <c r="N204" s="64">
        <v>25.6</v>
      </c>
      <c r="O204" s="64">
        <v>26.7</v>
      </c>
      <c r="P204" s="64">
        <v>26.9</v>
      </c>
      <c r="Q204" s="64">
        <v>26.9</v>
      </c>
      <c r="R204" s="64">
        <v>26.9</v>
      </c>
      <c r="S204" s="64">
        <v>26.9</v>
      </c>
      <c r="T204" s="64">
        <v>26.9</v>
      </c>
      <c r="U204" s="64">
        <v>26.9</v>
      </c>
      <c r="V204" s="64">
        <v>26.9</v>
      </c>
      <c r="W204" s="93" t="s">
        <v>90</v>
      </c>
    </row>
    <row r="205" spans="1:23" ht="51.75" customHeight="1" x14ac:dyDescent="0.25">
      <c r="A205" s="21" t="s">
        <v>46</v>
      </c>
      <c r="B205" s="122" t="s">
        <v>446</v>
      </c>
      <c r="C205" s="117" t="s">
        <v>90</v>
      </c>
      <c r="D205" s="64">
        <v>1</v>
      </c>
      <c r="E205" s="64" t="s">
        <v>90</v>
      </c>
      <c r="F205" s="64" t="s">
        <v>612</v>
      </c>
      <c r="G205" s="64" t="s">
        <v>90</v>
      </c>
      <c r="H205" s="64" t="s">
        <v>90</v>
      </c>
      <c r="I205" s="64" t="s">
        <v>90</v>
      </c>
      <c r="J205" s="64" t="s">
        <v>90</v>
      </c>
      <c r="K205" s="64" t="s">
        <v>90</v>
      </c>
      <c r="L205" s="64" t="s">
        <v>90</v>
      </c>
      <c r="M205" s="12" t="s">
        <v>90</v>
      </c>
      <c r="N205" s="64" t="s">
        <v>90</v>
      </c>
      <c r="O205" s="64" t="s">
        <v>90</v>
      </c>
      <c r="P205" s="64" t="s">
        <v>90</v>
      </c>
      <c r="Q205" s="64" t="s">
        <v>90</v>
      </c>
      <c r="R205" s="64" t="s">
        <v>90</v>
      </c>
      <c r="S205" s="64" t="s">
        <v>90</v>
      </c>
      <c r="T205" s="64" t="s">
        <v>90</v>
      </c>
      <c r="U205" s="64" t="s">
        <v>90</v>
      </c>
      <c r="V205" s="64" t="s">
        <v>90</v>
      </c>
      <c r="W205" s="93" t="s">
        <v>90</v>
      </c>
    </row>
    <row r="206" spans="1:23" ht="44.25" customHeight="1" x14ac:dyDescent="0.25">
      <c r="A206" s="57" t="s">
        <v>46</v>
      </c>
      <c r="B206" s="118" t="s">
        <v>91</v>
      </c>
      <c r="C206" s="117" t="s">
        <v>151</v>
      </c>
      <c r="D206" s="64" t="s">
        <v>90</v>
      </c>
      <c r="E206" s="64" t="s">
        <v>90</v>
      </c>
      <c r="F206" s="64" t="s">
        <v>90</v>
      </c>
      <c r="G206" s="64" t="s">
        <v>236</v>
      </c>
      <c r="H206" s="180" t="s">
        <v>48</v>
      </c>
      <c r="I206" s="178"/>
      <c r="J206" s="178"/>
      <c r="K206" s="18">
        <f t="shared" ref="K206:Q206" si="57">K210+K226</f>
        <v>19343.7</v>
      </c>
      <c r="L206" s="18">
        <f t="shared" si="57"/>
        <v>26315.600000000002</v>
      </c>
      <c r="M206" s="12">
        <f t="shared" si="57"/>
        <v>929.1</v>
      </c>
      <c r="N206" s="18">
        <f t="shared" si="57"/>
        <v>309.3</v>
      </c>
      <c r="O206" s="18">
        <f t="shared" si="57"/>
        <v>2988.3</v>
      </c>
      <c r="P206" s="18">
        <f>P210+P226</f>
        <v>40108.699999999997</v>
      </c>
      <c r="Q206" s="18">
        <f t="shared" si="57"/>
        <v>8471.6</v>
      </c>
      <c r="R206" s="18">
        <f>R210</f>
        <v>1148.6999999999998</v>
      </c>
      <c r="S206" s="108">
        <f>S210</f>
        <v>18697.2</v>
      </c>
      <c r="T206" s="19">
        <v>0</v>
      </c>
      <c r="U206" s="19">
        <v>0</v>
      </c>
      <c r="V206" s="19">
        <v>0</v>
      </c>
      <c r="W206" s="93">
        <f t="shared" si="54"/>
        <v>118312.20000000001</v>
      </c>
    </row>
    <row r="207" spans="1:23" ht="41.25" customHeight="1" x14ac:dyDescent="0.25">
      <c r="A207" s="64" t="s">
        <v>47</v>
      </c>
      <c r="B207" s="118" t="s">
        <v>441</v>
      </c>
      <c r="C207" s="117" t="s">
        <v>268</v>
      </c>
      <c r="D207" s="64">
        <v>1</v>
      </c>
      <c r="E207" s="64" t="s">
        <v>38</v>
      </c>
      <c r="F207" s="64" t="s">
        <v>90</v>
      </c>
      <c r="G207" s="64" t="s">
        <v>90</v>
      </c>
      <c r="H207" s="64" t="s">
        <v>90</v>
      </c>
      <c r="I207" s="64" t="s">
        <v>90</v>
      </c>
      <c r="J207" s="64" t="s">
        <v>90</v>
      </c>
      <c r="K207" s="64">
        <v>31</v>
      </c>
      <c r="L207" s="64">
        <v>35</v>
      </c>
      <c r="M207" s="7">
        <v>44</v>
      </c>
      <c r="N207" s="64">
        <v>45</v>
      </c>
      <c r="O207" s="64">
        <v>32</v>
      </c>
      <c r="P207" s="64">
        <v>45</v>
      </c>
      <c r="Q207" s="64">
        <v>47</v>
      </c>
      <c r="R207" s="64">
        <v>44</v>
      </c>
      <c r="S207" s="64">
        <v>44</v>
      </c>
      <c r="T207" s="64">
        <v>44</v>
      </c>
      <c r="U207" s="64">
        <v>44</v>
      </c>
      <c r="V207" s="64">
        <v>44</v>
      </c>
      <c r="W207" s="93">
        <f t="shared" si="54"/>
        <v>499</v>
      </c>
    </row>
    <row r="208" spans="1:23" ht="319.5" customHeight="1" x14ac:dyDescent="0.25">
      <c r="A208" s="64" t="s">
        <v>1036</v>
      </c>
      <c r="B208" s="118" t="s">
        <v>1037</v>
      </c>
      <c r="C208" s="117" t="s">
        <v>99</v>
      </c>
      <c r="D208" s="64">
        <v>1</v>
      </c>
      <c r="E208" s="129" t="s">
        <v>1053</v>
      </c>
      <c r="F208" s="64" t="s">
        <v>90</v>
      </c>
      <c r="G208" s="64" t="s">
        <v>90</v>
      </c>
      <c r="H208" s="64" t="s">
        <v>90</v>
      </c>
      <c r="I208" s="64" t="s">
        <v>90</v>
      </c>
      <c r="J208" s="64" t="s">
        <v>90</v>
      </c>
      <c r="K208" s="64" t="s">
        <v>90</v>
      </c>
      <c r="L208" s="64" t="s">
        <v>90</v>
      </c>
      <c r="M208" s="64" t="s">
        <v>90</v>
      </c>
      <c r="N208" s="64" t="s">
        <v>90</v>
      </c>
      <c r="O208" s="64" t="s">
        <v>90</v>
      </c>
      <c r="P208" s="64" t="s">
        <v>90</v>
      </c>
      <c r="Q208" s="64" t="s">
        <v>90</v>
      </c>
      <c r="R208" s="64" t="s">
        <v>90</v>
      </c>
      <c r="S208" s="64" t="s">
        <v>90</v>
      </c>
      <c r="T208" s="64">
        <v>2.5</v>
      </c>
      <c r="U208" s="64">
        <v>2.5</v>
      </c>
      <c r="V208" s="64" t="s">
        <v>90</v>
      </c>
      <c r="W208" s="93" t="s">
        <v>90</v>
      </c>
    </row>
    <row r="209" spans="1:23" ht="84.75" customHeight="1" x14ac:dyDescent="0.25">
      <c r="A209" s="64" t="s">
        <v>566</v>
      </c>
      <c r="B209" s="118" t="s">
        <v>373</v>
      </c>
      <c r="C209" s="117" t="s">
        <v>268</v>
      </c>
      <c r="D209" s="64">
        <v>1</v>
      </c>
      <c r="E209" s="64" t="s">
        <v>38</v>
      </c>
      <c r="F209" s="64" t="s">
        <v>90</v>
      </c>
      <c r="G209" s="64" t="s">
        <v>609</v>
      </c>
      <c r="H209" s="64" t="s">
        <v>90</v>
      </c>
      <c r="I209" s="64" t="s">
        <v>90</v>
      </c>
      <c r="J209" s="64" t="s">
        <v>90</v>
      </c>
      <c r="K209" s="64" t="s">
        <v>90</v>
      </c>
      <c r="L209" s="64" t="s">
        <v>90</v>
      </c>
      <c r="M209" s="12" t="s">
        <v>90</v>
      </c>
      <c r="N209" s="64" t="s">
        <v>90</v>
      </c>
      <c r="O209" s="64" t="s">
        <v>90</v>
      </c>
      <c r="P209" s="64" t="s">
        <v>90</v>
      </c>
      <c r="Q209" s="64" t="s">
        <v>90</v>
      </c>
      <c r="R209" s="64" t="s">
        <v>90</v>
      </c>
      <c r="S209" s="64" t="s">
        <v>90</v>
      </c>
      <c r="T209" s="64" t="s">
        <v>90</v>
      </c>
      <c r="U209" s="64" t="s">
        <v>90</v>
      </c>
      <c r="V209" s="64" t="s">
        <v>90</v>
      </c>
      <c r="W209" s="93" t="s">
        <v>90</v>
      </c>
    </row>
    <row r="210" spans="1:23" ht="51.75" customHeight="1" x14ac:dyDescent="0.25">
      <c r="A210" s="147" t="s">
        <v>598</v>
      </c>
      <c r="B210" s="118" t="s">
        <v>373</v>
      </c>
      <c r="C210" s="117" t="s">
        <v>90</v>
      </c>
      <c r="D210" s="64">
        <v>1</v>
      </c>
      <c r="E210" s="64" t="s">
        <v>90</v>
      </c>
      <c r="F210" s="64" t="s">
        <v>612</v>
      </c>
      <c r="G210" s="64" t="s">
        <v>236</v>
      </c>
      <c r="H210" s="180" t="s">
        <v>48</v>
      </c>
      <c r="I210" s="178"/>
      <c r="J210" s="178"/>
      <c r="K210" s="18">
        <f>K213+K214+K215+K217+K222</f>
        <v>19143.7</v>
      </c>
      <c r="L210" s="18">
        <f>L213+L214+L215+L217+L222+L219</f>
        <v>26315.600000000002</v>
      </c>
      <c r="M210" s="12">
        <f>M213+M214+M215+M217+M222+M216</f>
        <v>929.1</v>
      </c>
      <c r="N210" s="18">
        <f>N213+N214+N215+N217+N222+N216</f>
        <v>309.3</v>
      </c>
      <c r="O210" s="18">
        <f>O213+O214+O215+O217+O222+O216+O221+O220+O219+O218</f>
        <v>2988.3</v>
      </c>
      <c r="P210" s="18">
        <f t="shared" ref="P210:U210" si="58">SUM(P211:P222)</f>
        <v>40108.699999999997</v>
      </c>
      <c r="Q210" s="18">
        <f t="shared" si="58"/>
        <v>8471.6</v>
      </c>
      <c r="R210" s="18">
        <f t="shared" si="58"/>
        <v>1148.6999999999998</v>
      </c>
      <c r="S210" s="18">
        <f>SUM(S211:S222)</f>
        <v>18697.2</v>
      </c>
      <c r="T210" s="19">
        <f t="shared" si="58"/>
        <v>0</v>
      </c>
      <c r="U210" s="19">
        <f t="shared" si="58"/>
        <v>0</v>
      </c>
      <c r="V210" s="19">
        <f t="shared" ref="V210" si="59">SUM(V211:V222)</f>
        <v>0</v>
      </c>
      <c r="W210" s="93">
        <f t="shared" si="54"/>
        <v>118112.20000000001</v>
      </c>
    </row>
    <row r="211" spans="1:23" ht="25.5" customHeight="1" x14ac:dyDescent="0.25">
      <c r="A211" s="155"/>
      <c r="B211" s="119" t="s">
        <v>91</v>
      </c>
      <c r="C211" s="141" t="s">
        <v>151</v>
      </c>
      <c r="D211" s="147" t="s">
        <v>90</v>
      </c>
      <c r="E211" s="147" t="s">
        <v>90</v>
      </c>
      <c r="F211" s="147" t="s">
        <v>90</v>
      </c>
      <c r="G211" s="147" t="s">
        <v>90</v>
      </c>
      <c r="H211" s="64">
        <v>1001</v>
      </c>
      <c r="I211" s="64" t="s">
        <v>559</v>
      </c>
      <c r="J211" s="64">
        <v>414</v>
      </c>
      <c r="K211" s="19">
        <v>0</v>
      </c>
      <c r="L211" s="19">
        <v>0</v>
      </c>
      <c r="M211" s="19">
        <v>0</v>
      </c>
      <c r="N211" s="19">
        <v>0</v>
      </c>
      <c r="O211" s="19">
        <v>0</v>
      </c>
      <c r="P211" s="19">
        <v>0</v>
      </c>
      <c r="Q211" s="19">
        <v>0</v>
      </c>
      <c r="R211" s="19">
        <v>0</v>
      </c>
      <c r="S211" s="19">
        <v>0</v>
      </c>
      <c r="T211" s="19">
        <f>S211</f>
        <v>0</v>
      </c>
      <c r="U211" s="19">
        <f>T211</f>
        <v>0</v>
      </c>
      <c r="V211" s="19">
        <f>U211</f>
        <v>0</v>
      </c>
      <c r="W211" s="83">
        <f t="shared" si="54"/>
        <v>0</v>
      </c>
    </row>
    <row r="212" spans="1:23" ht="25.5" customHeight="1" x14ac:dyDescent="0.25">
      <c r="A212" s="155"/>
      <c r="B212" s="28"/>
      <c r="C212" s="174"/>
      <c r="D212" s="162"/>
      <c r="E212" s="162"/>
      <c r="F212" s="162"/>
      <c r="G212" s="162"/>
      <c r="H212" s="64">
        <v>1002</v>
      </c>
      <c r="I212" s="64" t="s">
        <v>184</v>
      </c>
      <c r="J212" s="64">
        <v>622</v>
      </c>
      <c r="K212" s="19">
        <v>0</v>
      </c>
      <c r="L212" s="19">
        <v>0</v>
      </c>
      <c r="M212" s="19">
        <v>0</v>
      </c>
      <c r="N212" s="19">
        <v>0</v>
      </c>
      <c r="O212" s="19">
        <v>0</v>
      </c>
      <c r="P212" s="19">
        <v>0</v>
      </c>
      <c r="Q212" s="18">
        <v>1238</v>
      </c>
      <c r="R212" s="18">
        <v>124.6</v>
      </c>
      <c r="S212" s="18">
        <v>2973.4</v>
      </c>
      <c r="T212" s="19">
        <v>0</v>
      </c>
      <c r="U212" s="19">
        <v>0</v>
      </c>
      <c r="V212" s="19">
        <v>0</v>
      </c>
      <c r="W212" s="93">
        <f t="shared" si="54"/>
        <v>4336</v>
      </c>
    </row>
    <row r="213" spans="1:23" ht="18.75" customHeight="1" x14ac:dyDescent="0.25">
      <c r="A213" s="155"/>
      <c r="B213" s="28"/>
      <c r="C213" s="174"/>
      <c r="D213" s="162"/>
      <c r="E213" s="162"/>
      <c r="F213" s="162"/>
      <c r="G213" s="162"/>
      <c r="H213" s="64">
        <v>1002</v>
      </c>
      <c r="I213" s="64" t="s">
        <v>183</v>
      </c>
      <c r="J213" s="64">
        <v>244</v>
      </c>
      <c r="K213" s="22">
        <v>9018.1</v>
      </c>
      <c r="L213" s="37">
        <v>0</v>
      </c>
      <c r="M213" s="37">
        <v>0</v>
      </c>
      <c r="N213" s="37">
        <v>0</v>
      </c>
      <c r="O213" s="37">
        <v>0</v>
      </c>
      <c r="P213" s="37">
        <v>0</v>
      </c>
      <c r="Q213" s="37">
        <v>0</v>
      </c>
      <c r="R213" s="37">
        <v>0</v>
      </c>
      <c r="S213" s="37">
        <v>0</v>
      </c>
      <c r="T213" s="37">
        <v>0</v>
      </c>
      <c r="U213" s="37">
        <v>0</v>
      </c>
      <c r="V213" s="37">
        <v>0</v>
      </c>
      <c r="W213" s="93">
        <f t="shared" si="54"/>
        <v>9018.1</v>
      </c>
    </row>
    <row r="214" spans="1:23" ht="18.75" customHeight="1" x14ac:dyDescent="0.25">
      <c r="A214" s="155"/>
      <c r="B214" s="28"/>
      <c r="C214" s="174"/>
      <c r="D214" s="162"/>
      <c r="E214" s="162"/>
      <c r="F214" s="162"/>
      <c r="G214" s="162"/>
      <c r="H214" s="64">
        <v>1006</v>
      </c>
      <c r="I214" s="64" t="s">
        <v>183</v>
      </c>
      <c r="J214" s="64">
        <v>612</v>
      </c>
      <c r="K214" s="22">
        <v>200</v>
      </c>
      <c r="L214" s="37">
        <v>0</v>
      </c>
      <c r="M214" s="37">
        <v>0</v>
      </c>
      <c r="N214" s="37">
        <v>0</v>
      </c>
      <c r="O214" s="37">
        <v>0</v>
      </c>
      <c r="P214" s="37">
        <v>0</v>
      </c>
      <c r="Q214" s="37">
        <v>0</v>
      </c>
      <c r="R214" s="37">
        <v>0</v>
      </c>
      <c r="S214" s="37">
        <v>0</v>
      </c>
      <c r="T214" s="37">
        <v>0</v>
      </c>
      <c r="U214" s="37">
        <v>0</v>
      </c>
      <c r="V214" s="37">
        <v>0</v>
      </c>
      <c r="W214" s="93">
        <f t="shared" si="54"/>
        <v>200</v>
      </c>
    </row>
    <row r="215" spans="1:23" ht="18.75" customHeight="1" x14ac:dyDescent="0.25">
      <c r="A215" s="155"/>
      <c r="B215" s="28"/>
      <c r="C215" s="174"/>
      <c r="D215" s="162"/>
      <c r="E215" s="162"/>
      <c r="F215" s="162"/>
      <c r="G215" s="162"/>
      <c r="H215" s="64">
        <v>1002</v>
      </c>
      <c r="I215" s="64" t="s">
        <v>184</v>
      </c>
      <c r="J215" s="64">
        <v>612</v>
      </c>
      <c r="K215" s="22">
        <f>2373.6+3343.6</f>
        <v>5717.2</v>
      </c>
      <c r="L215" s="22">
        <v>12504.5</v>
      </c>
      <c r="M215" s="23">
        <v>0</v>
      </c>
      <c r="N215" s="37">
        <v>0</v>
      </c>
      <c r="O215" s="37">
        <v>0</v>
      </c>
      <c r="P215" s="22">
        <v>9146.5</v>
      </c>
      <c r="Q215" s="22">
        <v>3710.6</v>
      </c>
      <c r="R215" s="22">
        <v>1024.0999999999999</v>
      </c>
      <c r="S215" s="37">
        <v>0</v>
      </c>
      <c r="T215" s="37">
        <v>0</v>
      </c>
      <c r="U215" s="37">
        <v>0</v>
      </c>
      <c r="V215" s="37">
        <v>0</v>
      </c>
      <c r="W215" s="93">
        <f t="shared" si="54"/>
        <v>32102.899999999998</v>
      </c>
    </row>
    <row r="216" spans="1:23" ht="18.75" customHeight="1" x14ac:dyDescent="0.25">
      <c r="A216" s="155"/>
      <c r="B216" s="28"/>
      <c r="C216" s="174"/>
      <c r="D216" s="162"/>
      <c r="E216" s="162"/>
      <c r="F216" s="162"/>
      <c r="G216" s="162"/>
      <c r="H216" s="64">
        <v>1002</v>
      </c>
      <c r="I216" s="64" t="s">
        <v>242</v>
      </c>
      <c r="J216" s="64">
        <v>612</v>
      </c>
      <c r="K216" s="37">
        <v>0</v>
      </c>
      <c r="L216" s="37">
        <v>0</v>
      </c>
      <c r="M216" s="23">
        <v>929.1</v>
      </c>
      <c r="N216" s="22">
        <v>309.3</v>
      </c>
      <c r="O216" s="22">
        <v>101</v>
      </c>
      <c r="P216" s="37">
        <v>0</v>
      </c>
      <c r="Q216" s="37">
        <v>0</v>
      </c>
      <c r="R216" s="37">
        <v>0</v>
      </c>
      <c r="S216" s="37">
        <v>0</v>
      </c>
      <c r="T216" s="37">
        <v>0</v>
      </c>
      <c r="U216" s="37">
        <v>0</v>
      </c>
      <c r="V216" s="37">
        <v>0</v>
      </c>
      <c r="W216" s="93">
        <f t="shared" si="54"/>
        <v>1339.4</v>
      </c>
    </row>
    <row r="217" spans="1:23" ht="18.75" customHeight="1" x14ac:dyDescent="0.25">
      <c r="A217" s="155"/>
      <c r="B217" s="28"/>
      <c r="C217" s="174"/>
      <c r="D217" s="162"/>
      <c r="E217" s="162"/>
      <c r="F217" s="162"/>
      <c r="G217" s="162"/>
      <c r="H217" s="64">
        <v>1006</v>
      </c>
      <c r="I217" s="64" t="s">
        <v>184</v>
      </c>
      <c r="J217" s="64">
        <v>622</v>
      </c>
      <c r="K217" s="22">
        <f>597+2626.4</f>
        <v>3223.4</v>
      </c>
      <c r="L217" s="22">
        <v>12075.7</v>
      </c>
      <c r="M217" s="23">
        <v>0</v>
      </c>
      <c r="N217" s="37">
        <v>0</v>
      </c>
      <c r="O217" s="37">
        <v>0</v>
      </c>
      <c r="P217" s="22">
        <v>15142.6</v>
      </c>
      <c r="Q217" s="37">
        <v>0</v>
      </c>
      <c r="R217" s="37">
        <v>0</v>
      </c>
      <c r="S217" s="37">
        <v>0</v>
      </c>
      <c r="T217" s="37">
        <v>0</v>
      </c>
      <c r="U217" s="37">
        <v>0</v>
      </c>
      <c r="V217" s="37">
        <v>0</v>
      </c>
      <c r="W217" s="93">
        <f t="shared" si="54"/>
        <v>30441.7</v>
      </c>
    </row>
    <row r="218" spans="1:23" ht="18.75" customHeight="1" x14ac:dyDescent="0.25">
      <c r="A218" s="155"/>
      <c r="B218" s="28"/>
      <c r="C218" s="174"/>
      <c r="D218" s="162"/>
      <c r="E218" s="162"/>
      <c r="F218" s="162"/>
      <c r="G218" s="162"/>
      <c r="H218" s="64">
        <v>1002</v>
      </c>
      <c r="I218" s="64" t="s">
        <v>258</v>
      </c>
      <c r="J218" s="64">
        <v>622</v>
      </c>
      <c r="K218" s="48">
        <v>0</v>
      </c>
      <c r="L218" s="48">
        <v>0</v>
      </c>
      <c r="M218" s="23">
        <v>0</v>
      </c>
      <c r="N218" s="37">
        <v>0</v>
      </c>
      <c r="O218" s="37">
        <v>0</v>
      </c>
      <c r="P218" s="22">
        <v>8146.6</v>
      </c>
      <c r="Q218" s="22">
        <v>732</v>
      </c>
      <c r="R218" s="37">
        <v>0</v>
      </c>
      <c r="S218" s="37">
        <v>0</v>
      </c>
      <c r="T218" s="37">
        <v>0</v>
      </c>
      <c r="U218" s="37">
        <v>0</v>
      </c>
      <c r="V218" s="37">
        <v>0</v>
      </c>
      <c r="W218" s="93">
        <f t="shared" si="54"/>
        <v>8878.6</v>
      </c>
    </row>
    <row r="219" spans="1:23" ht="18.75" customHeight="1" x14ac:dyDescent="0.25">
      <c r="A219" s="155"/>
      <c r="B219" s="28"/>
      <c r="C219" s="174"/>
      <c r="D219" s="162"/>
      <c r="E219" s="162"/>
      <c r="F219" s="162"/>
      <c r="G219" s="162"/>
      <c r="H219" s="64">
        <v>1002</v>
      </c>
      <c r="I219" s="64" t="s">
        <v>183</v>
      </c>
      <c r="J219" s="64">
        <v>612</v>
      </c>
      <c r="K219" s="48">
        <v>0</v>
      </c>
      <c r="L219" s="22">
        <v>1735.4</v>
      </c>
      <c r="M219" s="23">
        <v>0</v>
      </c>
      <c r="N219" s="37">
        <v>0</v>
      </c>
      <c r="O219" s="37">
        <v>0</v>
      </c>
      <c r="P219" s="22">
        <v>3368.9</v>
      </c>
      <c r="Q219" s="22">
        <v>1709</v>
      </c>
      <c r="R219" s="37">
        <v>0</v>
      </c>
      <c r="S219" s="37">
        <v>0</v>
      </c>
      <c r="T219" s="37">
        <v>0</v>
      </c>
      <c r="U219" s="37">
        <v>0</v>
      </c>
      <c r="V219" s="37">
        <v>0</v>
      </c>
      <c r="W219" s="93">
        <f t="shared" si="54"/>
        <v>6813.3</v>
      </c>
    </row>
    <row r="220" spans="1:23" ht="18.75" customHeight="1" x14ac:dyDescent="0.25">
      <c r="A220" s="155"/>
      <c r="B220" s="28"/>
      <c r="C220" s="174"/>
      <c r="D220" s="162"/>
      <c r="E220" s="162"/>
      <c r="F220" s="162"/>
      <c r="G220" s="162"/>
      <c r="H220" s="64">
        <v>1002</v>
      </c>
      <c r="I220" s="64" t="s">
        <v>257</v>
      </c>
      <c r="J220" s="64">
        <v>612</v>
      </c>
      <c r="K220" s="48">
        <v>0</v>
      </c>
      <c r="L220" s="48">
        <v>0</v>
      </c>
      <c r="M220" s="23">
        <v>0</v>
      </c>
      <c r="N220" s="37">
        <v>0</v>
      </c>
      <c r="O220" s="22">
        <v>2187</v>
      </c>
      <c r="P220" s="48">
        <v>0</v>
      </c>
      <c r="Q220" s="48">
        <v>0</v>
      </c>
      <c r="R220" s="37">
        <v>0</v>
      </c>
      <c r="S220" s="37">
        <v>0</v>
      </c>
      <c r="T220" s="37">
        <v>0</v>
      </c>
      <c r="U220" s="37">
        <v>0</v>
      </c>
      <c r="V220" s="37">
        <v>0</v>
      </c>
      <c r="W220" s="93">
        <f t="shared" si="54"/>
        <v>2187</v>
      </c>
    </row>
    <row r="221" spans="1:23" ht="18.75" customHeight="1" x14ac:dyDescent="0.25">
      <c r="A221" s="155"/>
      <c r="B221" s="28"/>
      <c r="C221" s="174"/>
      <c r="D221" s="162"/>
      <c r="E221" s="162"/>
      <c r="F221" s="162"/>
      <c r="G221" s="162"/>
      <c r="H221" s="64">
        <v>1002</v>
      </c>
      <c r="I221" s="64" t="s">
        <v>258</v>
      </c>
      <c r="J221" s="64">
        <v>612</v>
      </c>
      <c r="K221" s="48">
        <v>0</v>
      </c>
      <c r="L221" s="48">
        <v>0</v>
      </c>
      <c r="M221" s="23">
        <v>0</v>
      </c>
      <c r="N221" s="37">
        <v>0</v>
      </c>
      <c r="O221" s="22">
        <v>700.3</v>
      </c>
      <c r="P221" s="48">
        <v>0</v>
      </c>
      <c r="Q221" s="48">
        <v>0</v>
      </c>
      <c r="R221" s="37">
        <v>0</v>
      </c>
      <c r="S221" s="37">
        <v>0</v>
      </c>
      <c r="T221" s="37">
        <v>0</v>
      </c>
      <c r="U221" s="37">
        <v>0</v>
      </c>
      <c r="V221" s="37">
        <v>0</v>
      </c>
      <c r="W221" s="93">
        <f t="shared" si="54"/>
        <v>700.3</v>
      </c>
    </row>
    <row r="222" spans="1:23" ht="18.75" customHeight="1" x14ac:dyDescent="0.25">
      <c r="A222" s="155"/>
      <c r="B222" s="28"/>
      <c r="C222" s="175"/>
      <c r="D222" s="173"/>
      <c r="E222" s="173"/>
      <c r="F222" s="173"/>
      <c r="G222" s="173"/>
      <c r="H222" s="64">
        <v>1002</v>
      </c>
      <c r="I222" s="64" t="s">
        <v>183</v>
      </c>
      <c r="J222" s="64">
        <v>622</v>
      </c>
      <c r="K222" s="24">
        <v>985</v>
      </c>
      <c r="L222" s="48">
        <v>0</v>
      </c>
      <c r="M222" s="23">
        <v>0</v>
      </c>
      <c r="N222" s="37">
        <v>0</v>
      </c>
      <c r="O222" s="37">
        <v>0</v>
      </c>
      <c r="P222" s="22">
        <v>4304.1000000000004</v>
      </c>
      <c r="Q222" s="22">
        <v>1082</v>
      </c>
      <c r="R222" s="37">
        <v>0</v>
      </c>
      <c r="S222" s="22">
        <v>15723.8</v>
      </c>
      <c r="T222" s="37">
        <v>0</v>
      </c>
      <c r="U222" s="37">
        <v>0</v>
      </c>
      <c r="V222" s="37">
        <v>0</v>
      </c>
      <c r="W222" s="93">
        <f t="shared" si="54"/>
        <v>22094.9</v>
      </c>
    </row>
    <row r="223" spans="1:23" ht="30" customHeight="1" x14ac:dyDescent="0.25">
      <c r="A223" s="155"/>
      <c r="B223" s="160" t="s">
        <v>1068</v>
      </c>
      <c r="C223" s="141" t="s">
        <v>151</v>
      </c>
      <c r="D223" s="147" t="s">
        <v>90</v>
      </c>
      <c r="E223" s="147" t="s">
        <v>90</v>
      </c>
      <c r="F223" s="147" t="s">
        <v>90</v>
      </c>
      <c r="G223" s="147" t="s">
        <v>90</v>
      </c>
      <c r="K223" s="24">
        <f t="shared" ref="K223:U223" si="60">K224+K225</f>
        <v>3343.6</v>
      </c>
      <c r="L223" s="24">
        <f t="shared" si="60"/>
        <v>21925.7</v>
      </c>
      <c r="M223" s="23">
        <f t="shared" si="60"/>
        <v>6105.3639599999997</v>
      </c>
      <c r="N223" s="24">
        <f t="shared" si="60"/>
        <v>1623.8</v>
      </c>
      <c r="O223" s="24">
        <f>O224+O225</f>
        <v>1582</v>
      </c>
      <c r="P223" s="48">
        <f t="shared" si="60"/>
        <v>0</v>
      </c>
      <c r="Q223" s="48">
        <f t="shared" si="60"/>
        <v>0</v>
      </c>
      <c r="R223" s="48">
        <f t="shared" si="60"/>
        <v>0</v>
      </c>
      <c r="S223" s="48">
        <f t="shared" si="60"/>
        <v>0</v>
      </c>
      <c r="T223" s="48">
        <f t="shared" si="60"/>
        <v>0</v>
      </c>
      <c r="U223" s="48">
        <f t="shared" si="60"/>
        <v>0</v>
      </c>
      <c r="V223" s="48">
        <f t="shared" ref="V223" si="61">V224+V225</f>
        <v>0</v>
      </c>
      <c r="W223" s="93">
        <f t="shared" si="54"/>
        <v>34580.463960000001</v>
      </c>
    </row>
    <row r="224" spans="1:23" ht="30" customHeight="1" x14ac:dyDescent="0.25">
      <c r="A224" s="155"/>
      <c r="B224" s="182"/>
      <c r="C224" s="165"/>
      <c r="D224" s="155"/>
      <c r="E224" s="155"/>
      <c r="F224" s="155"/>
      <c r="G224" s="155"/>
      <c r="H224" s="64">
        <v>1002</v>
      </c>
      <c r="I224" s="64" t="s">
        <v>242</v>
      </c>
      <c r="J224" s="64">
        <v>612</v>
      </c>
      <c r="K224" s="24">
        <v>3343.6</v>
      </c>
      <c r="L224" s="22">
        <f>12504.5-2654.5</f>
        <v>9850</v>
      </c>
      <c r="M224" s="23">
        <v>6105.3639599999997</v>
      </c>
      <c r="N224" s="22">
        <v>1623.8</v>
      </c>
      <c r="O224" s="22">
        <v>1582</v>
      </c>
      <c r="P224" s="48">
        <v>0</v>
      </c>
      <c r="Q224" s="48">
        <v>0</v>
      </c>
      <c r="R224" s="48">
        <v>0</v>
      </c>
      <c r="S224" s="48">
        <v>0</v>
      </c>
      <c r="T224" s="48">
        <v>0</v>
      </c>
      <c r="U224" s="48">
        <v>0</v>
      </c>
      <c r="V224" s="48">
        <v>0</v>
      </c>
      <c r="W224" s="93">
        <f t="shared" si="54"/>
        <v>22504.76396</v>
      </c>
    </row>
    <row r="225" spans="1:23" ht="27.75" customHeight="1" x14ac:dyDescent="0.25">
      <c r="A225" s="155"/>
      <c r="B225" s="163"/>
      <c r="C225" s="142"/>
      <c r="D225" s="148"/>
      <c r="E225" s="148"/>
      <c r="F225" s="148"/>
      <c r="G225" s="148"/>
      <c r="H225" s="64">
        <v>1002</v>
      </c>
      <c r="I225" s="64" t="s">
        <v>235</v>
      </c>
      <c r="J225" s="64">
        <v>622</v>
      </c>
      <c r="K225" s="48">
        <v>0</v>
      </c>
      <c r="L225" s="22">
        <v>12075.7</v>
      </c>
      <c r="M225" s="23">
        <v>0</v>
      </c>
      <c r="N225" s="23">
        <v>0</v>
      </c>
      <c r="O225" s="23">
        <v>0</v>
      </c>
      <c r="P225" s="23">
        <v>0</v>
      </c>
      <c r="Q225" s="23">
        <v>0</v>
      </c>
      <c r="R225" s="23">
        <v>0</v>
      </c>
      <c r="S225" s="23">
        <v>0</v>
      </c>
      <c r="T225" s="23">
        <v>0</v>
      </c>
      <c r="U225" s="23">
        <v>0</v>
      </c>
      <c r="V225" s="23">
        <v>0</v>
      </c>
      <c r="W225" s="93">
        <f t="shared" si="54"/>
        <v>12075.7</v>
      </c>
    </row>
    <row r="226" spans="1:23" ht="49.5" customHeight="1" x14ac:dyDescent="0.25">
      <c r="A226" s="147" t="s">
        <v>567</v>
      </c>
      <c r="B226" s="118" t="s">
        <v>372</v>
      </c>
      <c r="C226" s="120" t="s">
        <v>90</v>
      </c>
      <c r="D226" s="64">
        <v>1</v>
      </c>
      <c r="E226" s="64" t="s">
        <v>90</v>
      </c>
      <c r="F226" s="64" t="s">
        <v>612</v>
      </c>
      <c r="G226" s="64" t="s">
        <v>236</v>
      </c>
      <c r="H226" s="180" t="s">
        <v>48</v>
      </c>
      <c r="I226" s="178"/>
      <c r="J226" s="179"/>
      <c r="K226" s="20">
        <f>K227+K228</f>
        <v>200</v>
      </c>
      <c r="L226" s="20">
        <f t="shared" ref="L226:R226" si="62">L227+L228</f>
        <v>0</v>
      </c>
      <c r="M226" s="12">
        <f t="shared" si="62"/>
        <v>0</v>
      </c>
      <c r="N226" s="20">
        <f t="shared" si="62"/>
        <v>0</v>
      </c>
      <c r="O226" s="20">
        <f t="shared" si="62"/>
        <v>0</v>
      </c>
      <c r="P226" s="20">
        <f t="shared" si="62"/>
        <v>0</v>
      </c>
      <c r="Q226" s="20">
        <f t="shared" si="62"/>
        <v>0</v>
      </c>
      <c r="R226" s="20">
        <f t="shared" si="62"/>
        <v>0</v>
      </c>
      <c r="S226" s="20">
        <f>S227+S228</f>
        <v>0</v>
      </c>
      <c r="T226" s="20">
        <f>T227+T228</f>
        <v>0</v>
      </c>
      <c r="U226" s="20">
        <f>U227+U228</f>
        <v>0</v>
      </c>
      <c r="V226" s="20">
        <f>V227+V228</f>
        <v>0</v>
      </c>
      <c r="W226" s="93">
        <f t="shared" si="54"/>
        <v>200</v>
      </c>
    </row>
    <row r="227" spans="1:23" ht="26.25" customHeight="1" x14ac:dyDescent="0.25">
      <c r="A227" s="155"/>
      <c r="B227" s="160" t="s">
        <v>91</v>
      </c>
      <c r="C227" s="120" t="s">
        <v>151</v>
      </c>
      <c r="D227" s="147" t="s">
        <v>90</v>
      </c>
      <c r="E227" s="147" t="s">
        <v>90</v>
      </c>
      <c r="F227" s="147" t="s">
        <v>90</v>
      </c>
      <c r="G227" s="147"/>
      <c r="H227" s="64">
        <v>1006</v>
      </c>
      <c r="I227" s="64">
        <v>5224500</v>
      </c>
      <c r="J227" s="64">
        <v>612</v>
      </c>
      <c r="K227" s="20">
        <v>125</v>
      </c>
      <c r="L227" s="12">
        <v>0</v>
      </c>
      <c r="M227" s="12">
        <v>0</v>
      </c>
      <c r="N227" s="12">
        <v>0</v>
      </c>
      <c r="O227" s="12">
        <v>0</v>
      </c>
      <c r="P227" s="12">
        <v>0</v>
      </c>
      <c r="Q227" s="12">
        <v>0</v>
      </c>
      <c r="R227" s="12">
        <v>0</v>
      </c>
      <c r="S227" s="12">
        <v>0</v>
      </c>
      <c r="T227" s="12">
        <v>0</v>
      </c>
      <c r="U227" s="12">
        <v>0</v>
      </c>
      <c r="V227" s="12">
        <v>0</v>
      </c>
      <c r="W227" s="93">
        <f t="shared" si="54"/>
        <v>125</v>
      </c>
    </row>
    <row r="228" spans="1:23" ht="21.75" customHeight="1" x14ac:dyDescent="0.25">
      <c r="A228" s="155"/>
      <c r="B228" s="161"/>
      <c r="C228" s="30"/>
      <c r="D228" s="155"/>
      <c r="E228" s="155"/>
      <c r="F228" s="155"/>
      <c r="G228" s="155"/>
      <c r="H228" s="64">
        <v>1006</v>
      </c>
      <c r="I228" s="64">
        <v>5224500</v>
      </c>
      <c r="J228" s="64">
        <v>622</v>
      </c>
      <c r="K228" s="20">
        <v>75</v>
      </c>
      <c r="L228" s="12">
        <v>0</v>
      </c>
      <c r="M228" s="12">
        <v>0</v>
      </c>
      <c r="N228" s="12">
        <v>0</v>
      </c>
      <c r="O228" s="12">
        <v>0</v>
      </c>
      <c r="P228" s="12">
        <v>0</v>
      </c>
      <c r="Q228" s="12">
        <v>0</v>
      </c>
      <c r="R228" s="12">
        <v>0</v>
      </c>
      <c r="S228" s="12">
        <v>0</v>
      </c>
      <c r="T228" s="12">
        <v>0</v>
      </c>
      <c r="U228" s="12">
        <v>0</v>
      </c>
      <c r="V228" s="12">
        <v>0</v>
      </c>
      <c r="W228" s="93">
        <f t="shared" si="54"/>
        <v>75</v>
      </c>
    </row>
    <row r="229" spans="1:23" ht="87.75" customHeight="1" x14ac:dyDescent="0.25">
      <c r="A229" s="21" t="s">
        <v>119</v>
      </c>
      <c r="B229" s="122" t="s">
        <v>371</v>
      </c>
      <c r="C229" s="117" t="s">
        <v>151</v>
      </c>
      <c r="D229" s="64">
        <v>1</v>
      </c>
      <c r="E229" s="64" t="s">
        <v>90</v>
      </c>
      <c r="F229" s="64" t="s">
        <v>568</v>
      </c>
      <c r="G229" s="64" t="s">
        <v>1069</v>
      </c>
      <c r="H229" s="64" t="s">
        <v>90</v>
      </c>
      <c r="I229" s="64" t="s">
        <v>90</v>
      </c>
      <c r="J229" s="64" t="s">
        <v>90</v>
      </c>
      <c r="K229" s="64" t="s">
        <v>90</v>
      </c>
      <c r="L229" s="64" t="s">
        <v>90</v>
      </c>
      <c r="M229" s="64" t="s">
        <v>90</v>
      </c>
      <c r="N229" s="64" t="s">
        <v>90</v>
      </c>
      <c r="O229" s="64" t="s">
        <v>90</v>
      </c>
      <c r="P229" s="64" t="s">
        <v>90</v>
      </c>
      <c r="Q229" s="64" t="s">
        <v>90</v>
      </c>
      <c r="R229" s="64" t="s">
        <v>90</v>
      </c>
      <c r="S229" s="64" t="s">
        <v>90</v>
      </c>
      <c r="T229" s="64" t="s">
        <v>90</v>
      </c>
      <c r="U229" s="64" t="s">
        <v>90</v>
      </c>
      <c r="V229" s="64" t="s">
        <v>90</v>
      </c>
      <c r="W229" s="93" t="s">
        <v>90</v>
      </c>
    </row>
    <row r="230" spans="1:23" ht="84.75" customHeight="1" x14ac:dyDescent="0.25">
      <c r="A230" s="147"/>
      <c r="B230" s="118" t="s">
        <v>56</v>
      </c>
      <c r="C230" s="117" t="s">
        <v>151</v>
      </c>
      <c r="D230" s="64">
        <v>1</v>
      </c>
      <c r="E230" s="64" t="s">
        <v>90</v>
      </c>
      <c r="F230" s="64" t="s">
        <v>283</v>
      </c>
      <c r="G230" s="64" t="s">
        <v>1070</v>
      </c>
      <c r="H230" s="64" t="s">
        <v>90</v>
      </c>
      <c r="I230" s="64" t="s">
        <v>90</v>
      </c>
      <c r="J230" s="64" t="s">
        <v>90</v>
      </c>
      <c r="K230" s="64">
        <v>0</v>
      </c>
      <c r="L230" s="64">
        <v>0</v>
      </c>
      <c r="M230" s="12">
        <v>0</v>
      </c>
      <c r="N230" s="64">
        <v>0</v>
      </c>
      <c r="O230" s="64">
        <v>0</v>
      </c>
      <c r="P230" s="25">
        <f t="shared" ref="P230:U230" si="63">P235+P236</f>
        <v>9349.7999999999993</v>
      </c>
      <c r="Q230" s="25">
        <f t="shared" si="63"/>
        <v>9529.8559999999998</v>
      </c>
      <c r="R230" s="19">
        <f t="shared" si="63"/>
        <v>0</v>
      </c>
      <c r="S230" s="19">
        <f t="shared" si="63"/>
        <v>0</v>
      </c>
      <c r="T230" s="19">
        <f t="shared" si="63"/>
        <v>0</v>
      </c>
      <c r="U230" s="19">
        <f t="shared" si="63"/>
        <v>0</v>
      </c>
      <c r="V230" s="19">
        <f t="shared" ref="V230" si="64">V235+V236</f>
        <v>0</v>
      </c>
      <c r="W230" s="93">
        <f t="shared" si="54"/>
        <v>18879.655999999999</v>
      </c>
    </row>
    <row r="231" spans="1:23" ht="25.5" customHeight="1" x14ac:dyDescent="0.25">
      <c r="A231" s="155"/>
      <c r="B231" s="118" t="s">
        <v>91</v>
      </c>
      <c r="C231" s="117" t="s">
        <v>151</v>
      </c>
      <c r="D231" s="64" t="s">
        <v>90</v>
      </c>
      <c r="E231" s="64" t="s">
        <v>90</v>
      </c>
      <c r="F231" s="64" t="s">
        <v>90</v>
      </c>
      <c r="G231" s="64" t="s">
        <v>90</v>
      </c>
      <c r="H231" s="64" t="s">
        <v>90</v>
      </c>
      <c r="I231" s="64" t="s">
        <v>90</v>
      </c>
      <c r="J231" s="64" t="s">
        <v>90</v>
      </c>
      <c r="K231" s="64">
        <v>0</v>
      </c>
      <c r="L231" s="64">
        <v>0</v>
      </c>
      <c r="M231" s="12">
        <v>0</v>
      </c>
      <c r="N231" s="64">
        <v>0</v>
      </c>
      <c r="O231" s="64">
        <v>0</v>
      </c>
      <c r="P231" s="25">
        <f t="shared" ref="P231:U231" si="65">P237+P238</f>
        <v>94.4</v>
      </c>
      <c r="Q231" s="25">
        <f t="shared" si="65"/>
        <v>96.3</v>
      </c>
      <c r="R231" s="19">
        <f t="shared" si="65"/>
        <v>0</v>
      </c>
      <c r="S231" s="19">
        <f t="shared" si="65"/>
        <v>0</v>
      </c>
      <c r="T231" s="19">
        <f t="shared" si="65"/>
        <v>0</v>
      </c>
      <c r="U231" s="19">
        <f t="shared" si="65"/>
        <v>0</v>
      </c>
      <c r="V231" s="19">
        <f t="shared" ref="V231" si="66">V237+V238</f>
        <v>0</v>
      </c>
      <c r="W231" s="93">
        <f t="shared" si="54"/>
        <v>190.7</v>
      </c>
    </row>
    <row r="232" spans="1:23" ht="0.75" customHeight="1" x14ac:dyDescent="0.25">
      <c r="A232" s="155"/>
      <c r="B232" s="118" t="s">
        <v>91</v>
      </c>
      <c r="D232" s="64" t="s">
        <v>90</v>
      </c>
      <c r="E232" s="64" t="s">
        <v>90</v>
      </c>
      <c r="F232" s="64" t="s">
        <v>90</v>
      </c>
      <c r="G232" s="64" t="s">
        <v>90</v>
      </c>
      <c r="K232" s="12"/>
      <c r="L232" s="12"/>
      <c r="N232" s="12"/>
      <c r="O232" s="12"/>
      <c r="P232" s="12"/>
      <c r="Q232" s="12"/>
      <c r="R232" s="12"/>
      <c r="S232" s="12"/>
      <c r="T232" s="12"/>
      <c r="U232" s="12"/>
      <c r="V232" s="12"/>
      <c r="W232" s="93">
        <f t="shared" si="54"/>
        <v>0</v>
      </c>
    </row>
    <row r="233" spans="1:23" ht="232.5" customHeight="1" outlineLevel="1" x14ac:dyDescent="0.25">
      <c r="A233" s="64" t="s">
        <v>144</v>
      </c>
      <c r="B233" s="118" t="s">
        <v>370</v>
      </c>
      <c r="C233" s="117" t="s">
        <v>99</v>
      </c>
      <c r="D233" s="64">
        <v>1</v>
      </c>
      <c r="E233" s="64" t="s">
        <v>423</v>
      </c>
      <c r="F233" s="64" t="s">
        <v>90</v>
      </c>
      <c r="G233" s="64" t="s">
        <v>236</v>
      </c>
      <c r="H233" s="64" t="s">
        <v>90</v>
      </c>
      <c r="I233" s="64" t="s">
        <v>90</v>
      </c>
      <c r="J233" s="64" t="s">
        <v>90</v>
      </c>
      <c r="K233" s="26">
        <v>100</v>
      </c>
      <c r="L233" s="26">
        <v>100</v>
      </c>
      <c r="M233" s="26">
        <v>100</v>
      </c>
      <c r="N233" s="26">
        <v>100</v>
      </c>
      <c r="O233" s="26">
        <v>100</v>
      </c>
      <c r="P233" s="26">
        <v>100</v>
      </c>
      <c r="Q233" s="26">
        <v>100</v>
      </c>
      <c r="R233" s="26">
        <v>100</v>
      </c>
      <c r="S233" s="26">
        <v>100</v>
      </c>
      <c r="T233" s="26">
        <v>100</v>
      </c>
      <c r="U233" s="26">
        <v>100</v>
      </c>
      <c r="V233" s="26">
        <v>100</v>
      </c>
      <c r="W233" s="93" t="s">
        <v>90</v>
      </c>
    </row>
    <row r="234" spans="1:23" ht="72.75" customHeight="1" x14ac:dyDescent="0.25">
      <c r="A234" s="147" t="s">
        <v>120</v>
      </c>
      <c r="B234" s="118" t="s">
        <v>369</v>
      </c>
      <c r="C234" s="117" t="s">
        <v>90</v>
      </c>
      <c r="D234" s="64">
        <v>1</v>
      </c>
      <c r="E234" s="64" t="s">
        <v>90</v>
      </c>
      <c r="F234" s="64" t="s">
        <v>284</v>
      </c>
      <c r="G234" s="64" t="s">
        <v>236</v>
      </c>
      <c r="H234" s="180" t="s">
        <v>48</v>
      </c>
      <c r="I234" s="178"/>
      <c r="J234" s="179"/>
      <c r="K234" s="20" t="s">
        <v>90</v>
      </c>
      <c r="L234" s="20" t="s">
        <v>90</v>
      </c>
      <c r="M234" s="20" t="s">
        <v>90</v>
      </c>
      <c r="N234" s="20" t="s">
        <v>90</v>
      </c>
      <c r="O234" s="20" t="s">
        <v>90</v>
      </c>
      <c r="P234" s="22">
        <f t="shared" ref="P234:U234" si="67">P235+P236+P237+P238</f>
        <v>9444.1999999999989</v>
      </c>
      <c r="Q234" s="22">
        <f t="shared" si="67"/>
        <v>9626.155999999999</v>
      </c>
      <c r="R234" s="20">
        <f t="shared" si="67"/>
        <v>0</v>
      </c>
      <c r="S234" s="20">
        <f t="shared" si="67"/>
        <v>0</v>
      </c>
      <c r="T234" s="20">
        <f t="shared" si="67"/>
        <v>0</v>
      </c>
      <c r="U234" s="20">
        <f t="shared" si="67"/>
        <v>0</v>
      </c>
      <c r="V234" s="20">
        <f t="shared" ref="V234" si="68">V235+V236+V237+V238</f>
        <v>0</v>
      </c>
      <c r="W234" s="93">
        <f t="shared" si="54"/>
        <v>19070.356</v>
      </c>
    </row>
    <row r="235" spans="1:23" ht="21.75" customHeight="1" x14ac:dyDescent="0.25">
      <c r="A235" s="155"/>
      <c r="B235" s="160" t="s">
        <v>56</v>
      </c>
      <c r="C235" s="141" t="s">
        <v>151</v>
      </c>
      <c r="D235" s="64" t="s">
        <v>90</v>
      </c>
      <c r="E235" s="87" t="s">
        <v>90</v>
      </c>
      <c r="F235" s="87" t="s">
        <v>90</v>
      </c>
      <c r="G235" s="87" t="s">
        <v>90</v>
      </c>
      <c r="H235" s="14" t="s">
        <v>277</v>
      </c>
      <c r="I235" s="14" t="s">
        <v>562</v>
      </c>
      <c r="J235" s="64">
        <v>612</v>
      </c>
      <c r="K235" s="20" t="s">
        <v>90</v>
      </c>
      <c r="L235" s="20" t="s">
        <v>90</v>
      </c>
      <c r="M235" s="20" t="s">
        <v>90</v>
      </c>
      <c r="N235" s="20" t="s">
        <v>90</v>
      </c>
      <c r="O235" s="20" t="s">
        <v>90</v>
      </c>
      <c r="P235" s="22">
        <v>5253.2</v>
      </c>
      <c r="Q235" s="22">
        <v>9529.8559999999998</v>
      </c>
      <c r="R235" s="20">
        <v>0</v>
      </c>
      <c r="S235" s="20">
        <v>0</v>
      </c>
      <c r="T235" s="20">
        <v>0</v>
      </c>
      <c r="U235" s="20">
        <v>0</v>
      </c>
      <c r="V235" s="20">
        <v>0</v>
      </c>
      <c r="W235" s="93">
        <f t="shared" si="54"/>
        <v>14783.056</v>
      </c>
    </row>
    <row r="236" spans="1:23" ht="21.75" customHeight="1" x14ac:dyDescent="0.25">
      <c r="A236" s="155"/>
      <c r="B236" s="182"/>
      <c r="C236" s="142"/>
      <c r="D236" s="64" t="s">
        <v>90</v>
      </c>
      <c r="E236" s="64" t="s">
        <v>90</v>
      </c>
      <c r="F236" s="64" t="s">
        <v>90</v>
      </c>
      <c r="G236" s="64" t="s">
        <v>90</v>
      </c>
      <c r="H236" s="14" t="s">
        <v>277</v>
      </c>
      <c r="I236" s="14" t="s">
        <v>562</v>
      </c>
      <c r="J236" s="64">
        <v>622</v>
      </c>
      <c r="K236" s="20" t="s">
        <v>90</v>
      </c>
      <c r="L236" s="20" t="s">
        <v>90</v>
      </c>
      <c r="M236" s="20" t="s">
        <v>90</v>
      </c>
      <c r="N236" s="20" t="s">
        <v>90</v>
      </c>
      <c r="O236" s="20" t="s">
        <v>90</v>
      </c>
      <c r="P236" s="22">
        <v>4096.6000000000004</v>
      </c>
      <c r="Q236" s="48">
        <v>0</v>
      </c>
      <c r="R236" s="20">
        <v>0</v>
      </c>
      <c r="S236" s="20">
        <v>0</v>
      </c>
      <c r="T236" s="20">
        <v>0</v>
      </c>
      <c r="U236" s="20">
        <v>0</v>
      </c>
      <c r="V236" s="20">
        <v>0</v>
      </c>
      <c r="W236" s="93">
        <f t="shared" si="54"/>
        <v>4096.6000000000004</v>
      </c>
    </row>
    <row r="237" spans="1:23" ht="24" customHeight="1" x14ac:dyDescent="0.25">
      <c r="A237" s="155"/>
      <c r="B237" s="161" t="s">
        <v>91</v>
      </c>
      <c r="C237" s="141" t="s">
        <v>151</v>
      </c>
      <c r="D237" s="64" t="s">
        <v>90</v>
      </c>
      <c r="E237" s="64" t="s">
        <v>90</v>
      </c>
      <c r="F237" s="64" t="s">
        <v>90</v>
      </c>
      <c r="G237" s="64" t="s">
        <v>90</v>
      </c>
      <c r="H237" s="14" t="s">
        <v>277</v>
      </c>
      <c r="I237" s="14" t="s">
        <v>563</v>
      </c>
      <c r="J237" s="64">
        <v>612</v>
      </c>
      <c r="K237" s="20" t="s">
        <v>90</v>
      </c>
      <c r="L237" s="20" t="s">
        <v>90</v>
      </c>
      <c r="M237" s="20" t="s">
        <v>90</v>
      </c>
      <c r="N237" s="20" t="s">
        <v>90</v>
      </c>
      <c r="O237" s="20" t="s">
        <v>90</v>
      </c>
      <c r="P237" s="22">
        <v>53</v>
      </c>
      <c r="Q237" s="22">
        <v>96.3</v>
      </c>
      <c r="R237" s="20">
        <v>0</v>
      </c>
      <c r="S237" s="20">
        <v>0</v>
      </c>
      <c r="T237" s="20">
        <v>0</v>
      </c>
      <c r="U237" s="20">
        <v>0</v>
      </c>
      <c r="V237" s="20">
        <v>0</v>
      </c>
      <c r="W237" s="93">
        <f t="shared" ref="W237:W302" si="69">SUM(K237:S237)+T237+U237+V237</f>
        <v>149.30000000000001</v>
      </c>
    </row>
    <row r="238" spans="1:23" ht="27" customHeight="1" x14ac:dyDescent="0.25">
      <c r="A238" s="155"/>
      <c r="B238" s="163"/>
      <c r="C238" s="142"/>
      <c r="D238" s="64" t="s">
        <v>90</v>
      </c>
      <c r="E238" s="64" t="s">
        <v>90</v>
      </c>
      <c r="F238" s="64" t="s">
        <v>90</v>
      </c>
      <c r="G238" s="64" t="s">
        <v>90</v>
      </c>
      <c r="H238" s="14" t="s">
        <v>277</v>
      </c>
      <c r="I238" s="14" t="s">
        <v>563</v>
      </c>
      <c r="J238" s="64">
        <v>622</v>
      </c>
      <c r="K238" s="20" t="s">
        <v>90</v>
      </c>
      <c r="L238" s="20" t="s">
        <v>90</v>
      </c>
      <c r="M238" s="20" t="s">
        <v>90</v>
      </c>
      <c r="N238" s="20" t="s">
        <v>90</v>
      </c>
      <c r="O238" s="20" t="s">
        <v>90</v>
      </c>
      <c r="P238" s="22">
        <v>41.4</v>
      </c>
      <c r="Q238" s="48">
        <v>0</v>
      </c>
      <c r="R238" s="20">
        <v>0</v>
      </c>
      <c r="S238" s="20">
        <v>0</v>
      </c>
      <c r="T238" s="20">
        <v>0</v>
      </c>
      <c r="U238" s="20">
        <v>0</v>
      </c>
      <c r="V238" s="20">
        <v>0</v>
      </c>
      <c r="W238" s="93">
        <f t="shared" si="69"/>
        <v>41.4</v>
      </c>
    </row>
    <row r="239" spans="1:23" ht="51" customHeight="1" x14ac:dyDescent="0.25">
      <c r="A239" s="57" t="s">
        <v>121</v>
      </c>
      <c r="B239" s="122" t="s">
        <v>307</v>
      </c>
      <c r="C239" s="117" t="s">
        <v>90</v>
      </c>
      <c r="D239" s="64">
        <v>1</v>
      </c>
      <c r="E239" s="64" t="s">
        <v>90</v>
      </c>
      <c r="F239" s="64" t="s">
        <v>612</v>
      </c>
      <c r="G239" s="64" t="s">
        <v>236</v>
      </c>
      <c r="H239" s="64" t="s">
        <v>90</v>
      </c>
      <c r="I239" s="64" t="s">
        <v>90</v>
      </c>
      <c r="J239" s="64" t="s">
        <v>90</v>
      </c>
      <c r="K239" s="64" t="s">
        <v>90</v>
      </c>
      <c r="L239" s="64" t="s">
        <v>90</v>
      </c>
      <c r="M239" s="12" t="s">
        <v>90</v>
      </c>
      <c r="N239" s="64" t="s">
        <v>90</v>
      </c>
      <c r="O239" s="64" t="s">
        <v>90</v>
      </c>
      <c r="P239" s="64" t="s">
        <v>90</v>
      </c>
      <c r="Q239" s="64" t="s">
        <v>90</v>
      </c>
      <c r="R239" s="64" t="s">
        <v>90</v>
      </c>
      <c r="S239" s="64" t="s">
        <v>90</v>
      </c>
      <c r="T239" s="64" t="s">
        <v>90</v>
      </c>
      <c r="U239" s="64" t="s">
        <v>90</v>
      </c>
      <c r="V239" s="64" t="s">
        <v>90</v>
      </c>
      <c r="W239" s="93" t="s">
        <v>90</v>
      </c>
    </row>
    <row r="240" spans="1:23" ht="23.25" customHeight="1" x14ac:dyDescent="0.25">
      <c r="A240" s="58"/>
      <c r="B240" s="118" t="s">
        <v>56</v>
      </c>
      <c r="C240" s="117" t="s">
        <v>151</v>
      </c>
      <c r="D240" s="64" t="s">
        <v>90</v>
      </c>
      <c r="E240" s="64" t="s">
        <v>90</v>
      </c>
      <c r="F240" s="64" t="s">
        <v>90</v>
      </c>
      <c r="G240" s="3" t="s">
        <v>90</v>
      </c>
      <c r="H240" s="64" t="s">
        <v>90</v>
      </c>
      <c r="I240" s="64" t="s">
        <v>90</v>
      </c>
      <c r="J240" s="64" t="s">
        <v>90</v>
      </c>
      <c r="K240" s="20">
        <v>0</v>
      </c>
      <c r="L240" s="20">
        <v>0</v>
      </c>
      <c r="M240" s="12">
        <v>0</v>
      </c>
      <c r="N240" s="20">
        <v>0</v>
      </c>
      <c r="O240" s="20">
        <v>0</v>
      </c>
      <c r="P240" s="20">
        <v>0</v>
      </c>
      <c r="Q240" s="12">
        <f t="shared" ref="Q240:V240" si="70">Q253</f>
        <v>141821.49899999998</v>
      </c>
      <c r="R240" s="12">
        <f t="shared" si="70"/>
        <v>10023.6</v>
      </c>
      <c r="S240" s="12">
        <f t="shared" si="70"/>
        <v>0</v>
      </c>
      <c r="T240" s="12">
        <f t="shared" si="70"/>
        <v>0</v>
      </c>
      <c r="U240" s="12">
        <f t="shared" si="70"/>
        <v>0</v>
      </c>
      <c r="V240" s="12">
        <f t="shared" si="70"/>
        <v>0</v>
      </c>
      <c r="W240" s="93">
        <f t="shared" si="69"/>
        <v>151845.09899999999</v>
      </c>
    </row>
    <row r="241" spans="1:23" ht="22.5" customHeight="1" x14ac:dyDescent="0.25">
      <c r="A241" s="58"/>
      <c r="B241" s="118" t="s">
        <v>91</v>
      </c>
      <c r="C241" s="117" t="s">
        <v>151</v>
      </c>
      <c r="D241" s="64" t="s">
        <v>90</v>
      </c>
      <c r="E241" s="64" t="s">
        <v>90</v>
      </c>
      <c r="F241" s="64" t="s">
        <v>90</v>
      </c>
      <c r="G241" s="3"/>
      <c r="H241" s="64" t="s">
        <v>90</v>
      </c>
      <c r="I241" s="64" t="s">
        <v>90</v>
      </c>
      <c r="J241" s="64" t="s">
        <v>90</v>
      </c>
      <c r="K241" s="12">
        <f t="shared" ref="K241:U241" si="71">K244+K262</f>
        <v>885345.4</v>
      </c>
      <c r="L241" s="12">
        <f t="shared" si="71"/>
        <v>782463.39999999991</v>
      </c>
      <c r="M241" s="12">
        <f t="shared" si="71"/>
        <v>776351.82149000012</v>
      </c>
      <c r="N241" s="12">
        <f t="shared" si="71"/>
        <v>890176.04700000002</v>
      </c>
      <c r="O241" s="12">
        <f t="shared" si="71"/>
        <v>1335487.0200000003</v>
      </c>
      <c r="P241" s="12">
        <f t="shared" si="71"/>
        <v>1586000.2</v>
      </c>
      <c r="Q241" s="12">
        <f t="shared" si="71"/>
        <v>1638388.9779999999</v>
      </c>
      <c r="R241" s="12">
        <f>R244+R262</f>
        <v>1682868.2000000002</v>
      </c>
      <c r="S241" s="33">
        <f t="shared" si="71"/>
        <v>1700043.84</v>
      </c>
      <c r="T241" s="12">
        <f t="shared" si="71"/>
        <v>1713160.1</v>
      </c>
      <c r="U241" s="12">
        <f t="shared" si="71"/>
        <v>1317879.6000000001</v>
      </c>
      <c r="V241" s="12">
        <f t="shared" ref="V241" si="72">V244+V262</f>
        <v>1643796.5</v>
      </c>
      <c r="W241" s="93">
        <f t="shared" si="69"/>
        <v>15951961.106490001</v>
      </c>
    </row>
    <row r="242" spans="1:23" ht="55.5" customHeight="1" x14ac:dyDescent="0.25">
      <c r="A242" s="64" t="s">
        <v>122</v>
      </c>
      <c r="B242" s="118" t="s">
        <v>368</v>
      </c>
      <c r="C242" s="117" t="s">
        <v>99</v>
      </c>
      <c r="D242" s="64">
        <v>0</v>
      </c>
      <c r="E242" s="64" t="s">
        <v>424</v>
      </c>
      <c r="F242" s="64" t="s">
        <v>90</v>
      </c>
      <c r="G242" s="104" t="s">
        <v>236</v>
      </c>
      <c r="H242" s="64" t="s">
        <v>90</v>
      </c>
      <c r="I242" s="64" t="s">
        <v>90</v>
      </c>
      <c r="J242" s="64" t="s">
        <v>90</v>
      </c>
      <c r="K242" s="64" t="s">
        <v>123</v>
      </c>
      <c r="L242" s="64" t="s">
        <v>123</v>
      </c>
      <c r="M242" s="12" t="s">
        <v>123</v>
      </c>
      <c r="N242" s="64" t="s">
        <v>123</v>
      </c>
      <c r="O242" s="64" t="s">
        <v>123</v>
      </c>
      <c r="P242" s="64" t="s">
        <v>123</v>
      </c>
      <c r="Q242" s="64" t="s">
        <v>123</v>
      </c>
      <c r="R242" s="64" t="s">
        <v>123</v>
      </c>
      <c r="S242" s="64" t="s">
        <v>123</v>
      </c>
      <c r="T242" s="64" t="s">
        <v>123</v>
      </c>
      <c r="U242" s="64" t="s">
        <v>123</v>
      </c>
      <c r="V242" s="64" t="s">
        <v>123</v>
      </c>
      <c r="W242" s="93" t="s">
        <v>90</v>
      </c>
    </row>
    <row r="243" spans="1:23" ht="53.25" customHeight="1" x14ac:dyDescent="0.25">
      <c r="A243" s="64" t="s">
        <v>569</v>
      </c>
      <c r="B243" s="118" t="s">
        <v>367</v>
      </c>
      <c r="C243" s="117" t="s">
        <v>90</v>
      </c>
      <c r="D243" s="64">
        <v>1</v>
      </c>
      <c r="E243" s="64" t="s">
        <v>463</v>
      </c>
      <c r="F243" s="64" t="s">
        <v>612</v>
      </c>
      <c r="G243" s="64" t="s">
        <v>236</v>
      </c>
      <c r="H243" s="57" t="s">
        <v>90</v>
      </c>
      <c r="I243" s="57" t="s">
        <v>90</v>
      </c>
      <c r="J243" s="57" t="s">
        <v>90</v>
      </c>
      <c r="K243" s="64" t="s">
        <v>90</v>
      </c>
      <c r="L243" s="64" t="s">
        <v>90</v>
      </c>
      <c r="M243" s="12" t="s">
        <v>90</v>
      </c>
      <c r="N243" s="64" t="s">
        <v>90</v>
      </c>
      <c r="O243" s="64" t="s">
        <v>90</v>
      </c>
      <c r="P243" s="64" t="s">
        <v>90</v>
      </c>
      <c r="Q243" s="64" t="s">
        <v>90</v>
      </c>
      <c r="R243" s="64" t="s">
        <v>90</v>
      </c>
      <c r="S243" s="64" t="s">
        <v>90</v>
      </c>
      <c r="T243" s="64" t="s">
        <v>90</v>
      </c>
      <c r="U243" s="64" t="s">
        <v>90</v>
      </c>
      <c r="V243" s="64" t="s">
        <v>90</v>
      </c>
      <c r="W243" s="93" t="s">
        <v>90</v>
      </c>
    </row>
    <row r="244" spans="1:23" ht="24.75" customHeight="1" x14ac:dyDescent="0.25">
      <c r="A244" s="57"/>
      <c r="B244" s="160" t="s">
        <v>91</v>
      </c>
      <c r="C244" s="141" t="s">
        <v>92</v>
      </c>
      <c r="D244" s="147" t="s">
        <v>90</v>
      </c>
      <c r="E244" s="147" t="s">
        <v>90</v>
      </c>
      <c r="F244" s="147" t="s">
        <v>90</v>
      </c>
      <c r="G244" s="147" t="s">
        <v>90</v>
      </c>
      <c r="H244" s="180" t="s">
        <v>48</v>
      </c>
      <c r="I244" s="178"/>
      <c r="J244" s="179"/>
      <c r="K244" s="27">
        <f t="shared" ref="K244:P244" si="73">SUM(K245:K251)</f>
        <v>885345.4</v>
      </c>
      <c r="L244" s="27">
        <f t="shared" si="73"/>
        <v>782463.39999999991</v>
      </c>
      <c r="M244" s="27">
        <f t="shared" si="73"/>
        <v>776351.82149000012</v>
      </c>
      <c r="N244" s="27">
        <f>SUM(N245:N251)</f>
        <v>890176.04700000002</v>
      </c>
      <c r="O244" s="27">
        <f t="shared" si="73"/>
        <v>1335487.0200000003</v>
      </c>
      <c r="P244" s="27">
        <f t="shared" si="73"/>
        <v>1586000.2</v>
      </c>
      <c r="Q244" s="27">
        <f t="shared" ref="Q244:V244" si="74">SUM(Q245:Q251)</f>
        <v>1638388.9779999999</v>
      </c>
      <c r="R244" s="27">
        <f t="shared" si="74"/>
        <v>1682868.2000000002</v>
      </c>
      <c r="S244" s="27">
        <f t="shared" si="74"/>
        <v>1700043.84</v>
      </c>
      <c r="T244" s="27">
        <f>SUM(T245:T251)</f>
        <v>1713160.1</v>
      </c>
      <c r="U244" s="27">
        <f t="shared" si="74"/>
        <v>1317879.6000000001</v>
      </c>
      <c r="V244" s="27">
        <f t="shared" si="74"/>
        <v>1643796.5</v>
      </c>
      <c r="W244" s="93">
        <f t="shared" si="69"/>
        <v>15951961.106490001</v>
      </c>
    </row>
    <row r="245" spans="1:23" ht="15.75" customHeight="1" x14ac:dyDescent="0.25">
      <c r="A245" s="58"/>
      <c r="B245" s="182"/>
      <c r="C245" s="174"/>
      <c r="D245" s="162"/>
      <c r="E245" s="162"/>
      <c r="F245" s="162"/>
      <c r="G245" s="162"/>
      <c r="H245" s="64">
        <v>1002</v>
      </c>
      <c r="I245" s="64" t="s">
        <v>185</v>
      </c>
      <c r="J245" s="64">
        <v>611</v>
      </c>
      <c r="K245" s="12">
        <v>145680.20000000001</v>
      </c>
      <c r="L245" s="12">
        <v>124583.8</v>
      </c>
      <c r="M245" s="12">
        <v>121382.027</v>
      </c>
      <c r="N245" s="12">
        <v>164179.37</v>
      </c>
      <c r="O245" s="12">
        <v>229784.36</v>
      </c>
      <c r="P245" s="12">
        <v>263390.40000000002</v>
      </c>
      <c r="Q245" s="12">
        <v>309037.33899999998</v>
      </c>
      <c r="R245" s="12">
        <v>316213</v>
      </c>
      <c r="S245" s="12">
        <v>337429</v>
      </c>
      <c r="T245" s="12">
        <v>339228</v>
      </c>
      <c r="U245" s="12">
        <v>260627.6</v>
      </c>
      <c r="V245" s="12">
        <v>324872.5</v>
      </c>
      <c r="W245" s="93">
        <f>SUM(K245:S245)+T245+U245+V245</f>
        <v>2936407.5960000004</v>
      </c>
    </row>
    <row r="246" spans="1:23" ht="15.75" customHeight="1" x14ac:dyDescent="0.25">
      <c r="A246" s="58"/>
      <c r="B246" s="182"/>
      <c r="C246" s="174"/>
      <c r="D246" s="162"/>
      <c r="E246" s="162"/>
      <c r="F246" s="162"/>
      <c r="G246" s="162"/>
      <c r="H246" s="64">
        <v>1002</v>
      </c>
      <c r="I246" s="64" t="s">
        <v>185</v>
      </c>
      <c r="J246" s="64">
        <v>612</v>
      </c>
      <c r="K246" s="12">
        <v>0</v>
      </c>
      <c r="L246" s="12">
        <v>0</v>
      </c>
      <c r="M246" s="12">
        <v>0</v>
      </c>
      <c r="N246" s="12">
        <v>3381.3</v>
      </c>
      <c r="O246" s="12">
        <v>5105.2</v>
      </c>
      <c r="P246" s="12">
        <v>4461.5</v>
      </c>
      <c r="Q246" s="12">
        <v>0</v>
      </c>
      <c r="R246" s="12">
        <v>0</v>
      </c>
      <c r="S246" s="12">
        <v>0</v>
      </c>
      <c r="T246" s="12">
        <v>0</v>
      </c>
      <c r="U246" s="12">
        <v>0</v>
      </c>
      <c r="V246" s="12">
        <v>0</v>
      </c>
      <c r="W246" s="93">
        <f>SUM(K246:S246)+T246+U246+V246</f>
        <v>12948</v>
      </c>
    </row>
    <row r="247" spans="1:23" ht="15.75" customHeight="1" x14ac:dyDescent="0.25">
      <c r="A247" s="58"/>
      <c r="B247" s="182"/>
      <c r="C247" s="174"/>
      <c r="D247" s="162"/>
      <c r="E247" s="162"/>
      <c r="F247" s="162"/>
      <c r="G247" s="162"/>
      <c r="H247" s="64">
        <v>1002</v>
      </c>
      <c r="I247" s="64" t="s">
        <v>185</v>
      </c>
      <c r="J247" s="64">
        <v>621</v>
      </c>
      <c r="K247" s="12">
        <v>326720</v>
      </c>
      <c r="L247" s="12">
        <v>304460.09999999998</v>
      </c>
      <c r="M247" s="12">
        <v>290346.2</v>
      </c>
      <c r="N247" s="12">
        <v>315469.04700000002</v>
      </c>
      <c r="O247" s="12">
        <v>404590.03</v>
      </c>
      <c r="P247" s="12">
        <v>470116</v>
      </c>
      <c r="Q247" s="12">
        <v>471320.15899999999</v>
      </c>
      <c r="R247" s="12">
        <v>494990.3</v>
      </c>
      <c r="S247" s="12">
        <v>511665.9</v>
      </c>
      <c r="T247" s="12">
        <v>500945.8</v>
      </c>
      <c r="U247" s="12">
        <v>385321.2</v>
      </c>
      <c r="V247" s="12">
        <v>481362.4</v>
      </c>
      <c r="W247" s="93">
        <f t="shared" si="69"/>
        <v>4957307.1359999999</v>
      </c>
    </row>
    <row r="248" spans="1:23" ht="15.75" customHeight="1" x14ac:dyDescent="0.25">
      <c r="A248" s="58"/>
      <c r="B248" s="182"/>
      <c r="C248" s="174"/>
      <c r="D248" s="162"/>
      <c r="E248" s="162"/>
      <c r="F248" s="162"/>
      <c r="G248" s="162"/>
      <c r="H248" s="64">
        <v>1002</v>
      </c>
      <c r="I248" s="64" t="s">
        <v>185</v>
      </c>
      <c r="J248" s="64">
        <v>622</v>
      </c>
      <c r="K248" s="12">
        <v>0</v>
      </c>
      <c r="L248" s="12">
        <v>0</v>
      </c>
      <c r="M248" s="12">
        <v>0</v>
      </c>
      <c r="N248" s="12">
        <v>0</v>
      </c>
      <c r="O248" s="12">
        <v>12400.4</v>
      </c>
      <c r="P248" s="12">
        <v>9524.7999999999993</v>
      </c>
      <c r="Q248" s="12">
        <v>3980.1410000000001</v>
      </c>
      <c r="R248" s="12">
        <v>0</v>
      </c>
      <c r="S248" s="12">
        <v>0</v>
      </c>
      <c r="T248" s="12">
        <v>0</v>
      </c>
      <c r="U248" s="12">
        <v>0</v>
      </c>
      <c r="V248" s="12">
        <v>0</v>
      </c>
      <c r="W248" s="93">
        <f t="shared" si="69"/>
        <v>25905.340999999997</v>
      </c>
    </row>
    <row r="249" spans="1:23" ht="21" customHeight="1" x14ac:dyDescent="0.25">
      <c r="A249" s="58"/>
      <c r="B249" s="182"/>
      <c r="C249" s="174"/>
      <c r="D249" s="162"/>
      <c r="E249" s="162"/>
      <c r="F249" s="162"/>
      <c r="G249" s="162"/>
      <c r="H249" s="64">
        <v>1002</v>
      </c>
      <c r="I249" s="64" t="s">
        <v>186</v>
      </c>
      <c r="J249" s="64">
        <v>611</v>
      </c>
      <c r="K249" s="12">
        <f>20900+286427.8+2000</f>
        <v>309327.8</v>
      </c>
      <c r="L249" s="12">
        <v>280585.8</v>
      </c>
      <c r="M249" s="12">
        <v>296400.19449000002</v>
      </c>
      <c r="N249" s="12">
        <v>327095.2</v>
      </c>
      <c r="O249" s="12">
        <v>561678.06000000006</v>
      </c>
      <c r="P249" s="12">
        <v>702464.8</v>
      </c>
      <c r="Q249" s="12">
        <v>716637.78200000001</v>
      </c>
      <c r="R249" s="12">
        <v>726988.9</v>
      </c>
      <c r="S249" s="12">
        <v>696420.84</v>
      </c>
      <c r="T249" s="12">
        <v>721941.5</v>
      </c>
      <c r="U249" s="12">
        <v>555822.9</v>
      </c>
      <c r="V249" s="12">
        <v>692833</v>
      </c>
      <c r="W249" s="93">
        <f t="shared" si="69"/>
        <v>6588196.7764900001</v>
      </c>
    </row>
    <row r="250" spans="1:23" ht="21" customHeight="1" x14ac:dyDescent="0.25">
      <c r="A250" s="58"/>
      <c r="B250" s="182"/>
      <c r="C250" s="174"/>
      <c r="D250" s="162"/>
      <c r="E250" s="162"/>
      <c r="F250" s="162"/>
      <c r="G250" s="162"/>
      <c r="H250" s="64">
        <v>1002</v>
      </c>
      <c r="I250" s="64" t="s">
        <v>186</v>
      </c>
      <c r="J250" s="64">
        <v>612</v>
      </c>
      <c r="K250" s="12">
        <v>0</v>
      </c>
      <c r="L250" s="12">
        <v>0</v>
      </c>
      <c r="M250" s="12">
        <v>0</v>
      </c>
      <c r="N250" s="12">
        <v>3229.28</v>
      </c>
      <c r="O250" s="12">
        <v>249.75</v>
      </c>
      <c r="P250" s="12">
        <v>530</v>
      </c>
      <c r="Q250" s="12">
        <v>1100</v>
      </c>
      <c r="R250" s="12">
        <v>0</v>
      </c>
      <c r="S250" s="12">
        <v>0</v>
      </c>
      <c r="T250" s="12">
        <v>0</v>
      </c>
      <c r="U250" s="12">
        <v>0</v>
      </c>
      <c r="V250" s="12">
        <v>0</v>
      </c>
      <c r="W250" s="93">
        <f t="shared" si="69"/>
        <v>5109.0300000000007</v>
      </c>
    </row>
    <row r="251" spans="1:23" ht="25.5" customHeight="1" x14ac:dyDescent="0.25">
      <c r="A251" s="58"/>
      <c r="B251" s="182"/>
      <c r="C251" s="174"/>
      <c r="D251" s="162"/>
      <c r="E251" s="162"/>
      <c r="F251" s="162"/>
      <c r="G251" s="162"/>
      <c r="H251" s="64">
        <v>1002</v>
      </c>
      <c r="I251" s="64" t="s">
        <v>186</v>
      </c>
      <c r="J251" s="64">
        <v>621</v>
      </c>
      <c r="K251" s="12">
        <f>54711.7+48905.7</f>
        <v>103617.4</v>
      </c>
      <c r="L251" s="12">
        <v>72833.7</v>
      </c>
      <c r="M251" s="12">
        <v>68223.399999999994</v>
      </c>
      <c r="N251" s="12">
        <v>76821.850000000006</v>
      </c>
      <c r="O251" s="12">
        <v>121679.22</v>
      </c>
      <c r="P251" s="12">
        <v>135512.70000000001</v>
      </c>
      <c r="Q251" s="12">
        <v>136313.557</v>
      </c>
      <c r="R251" s="12">
        <v>144676</v>
      </c>
      <c r="S251" s="12">
        <v>154528.1</v>
      </c>
      <c r="T251" s="12">
        <v>151044.79999999999</v>
      </c>
      <c r="U251" s="12">
        <v>116107.9</v>
      </c>
      <c r="V251" s="12">
        <v>144728.6</v>
      </c>
      <c r="W251" s="93">
        <f t="shared" si="69"/>
        <v>1426087.227</v>
      </c>
    </row>
    <row r="252" spans="1:23" ht="25.5" customHeight="1" x14ac:dyDescent="0.25">
      <c r="A252" s="58"/>
      <c r="B252" s="182"/>
      <c r="C252" s="174"/>
      <c r="D252" s="162"/>
      <c r="E252" s="162"/>
      <c r="F252" s="162"/>
      <c r="G252" s="162"/>
      <c r="H252" s="14" t="s">
        <v>128</v>
      </c>
      <c r="I252" s="64" t="s">
        <v>186</v>
      </c>
      <c r="J252" s="64">
        <v>621</v>
      </c>
      <c r="K252" s="12">
        <v>0</v>
      </c>
      <c r="L252" s="12">
        <v>0</v>
      </c>
      <c r="M252" s="12">
        <v>0</v>
      </c>
      <c r="N252" s="12">
        <v>0</v>
      </c>
      <c r="O252" s="12">
        <v>0</v>
      </c>
      <c r="P252" s="12">
        <v>0</v>
      </c>
      <c r="Q252" s="12">
        <v>0</v>
      </c>
      <c r="R252" s="12">
        <v>0</v>
      </c>
      <c r="S252" s="12">
        <v>0</v>
      </c>
      <c r="T252" s="12">
        <v>0</v>
      </c>
      <c r="U252" s="12">
        <v>0</v>
      </c>
      <c r="V252" s="12">
        <v>0</v>
      </c>
      <c r="W252" s="83">
        <f t="shared" si="69"/>
        <v>0</v>
      </c>
    </row>
    <row r="253" spans="1:23" ht="25.5" customHeight="1" x14ac:dyDescent="0.25">
      <c r="A253" s="58"/>
      <c r="B253" s="163"/>
      <c r="C253" s="174"/>
      <c r="D253" s="162"/>
      <c r="E253" s="162"/>
      <c r="F253" s="162"/>
      <c r="G253" s="162"/>
      <c r="H253" s="180" t="s">
        <v>48</v>
      </c>
      <c r="I253" s="178"/>
      <c r="J253" s="179"/>
      <c r="K253" s="12">
        <v>0</v>
      </c>
      <c r="L253" s="12">
        <v>0</v>
      </c>
      <c r="M253" s="12">
        <v>0</v>
      </c>
      <c r="N253" s="12">
        <v>0</v>
      </c>
      <c r="O253" s="12">
        <v>0</v>
      </c>
      <c r="P253" s="12">
        <v>0</v>
      </c>
      <c r="Q253" s="12">
        <f t="shared" ref="Q253:V253" si="75">Q254+Q255+Q256+Q257</f>
        <v>141821.49899999998</v>
      </c>
      <c r="R253" s="12">
        <f t="shared" si="75"/>
        <v>10023.6</v>
      </c>
      <c r="S253" s="12">
        <f t="shared" si="75"/>
        <v>0</v>
      </c>
      <c r="T253" s="12">
        <f t="shared" si="75"/>
        <v>0</v>
      </c>
      <c r="U253" s="12">
        <f t="shared" si="75"/>
        <v>0</v>
      </c>
      <c r="V253" s="12">
        <f t="shared" si="75"/>
        <v>0</v>
      </c>
      <c r="W253" s="93">
        <f t="shared" si="69"/>
        <v>151845.09899999999</v>
      </c>
    </row>
    <row r="254" spans="1:23" ht="25.5" customHeight="1" x14ac:dyDescent="0.25">
      <c r="A254" s="58"/>
      <c r="B254" s="28" t="s">
        <v>56</v>
      </c>
      <c r="C254" s="123"/>
      <c r="D254" s="58"/>
      <c r="E254" s="58"/>
      <c r="F254" s="58"/>
      <c r="G254" s="28"/>
      <c r="H254" s="14" t="s">
        <v>128</v>
      </c>
      <c r="I254" s="64" t="s">
        <v>564</v>
      </c>
      <c r="J254" s="64">
        <v>612</v>
      </c>
      <c r="K254" s="12">
        <v>0</v>
      </c>
      <c r="L254" s="12">
        <v>0</v>
      </c>
      <c r="M254" s="12">
        <v>0</v>
      </c>
      <c r="N254" s="12">
        <v>0</v>
      </c>
      <c r="O254" s="12">
        <v>0</v>
      </c>
      <c r="P254" s="12">
        <v>0</v>
      </c>
      <c r="Q254" s="12">
        <v>63918.213000000003</v>
      </c>
      <c r="R254" s="12">
        <v>0</v>
      </c>
      <c r="S254" s="12">
        <v>0</v>
      </c>
      <c r="T254" s="12">
        <v>0</v>
      </c>
      <c r="U254" s="12">
        <v>0</v>
      </c>
      <c r="V254" s="12">
        <v>0</v>
      </c>
      <c r="W254" s="93">
        <f t="shared" si="69"/>
        <v>63918.213000000003</v>
      </c>
    </row>
    <row r="255" spans="1:23" ht="25.5" customHeight="1" x14ac:dyDescent="0.25">
      <c r="A255" s="58"/>
      <c r="B255" s="28"/>
      <c r="C255" s="123"/>
      <c r="D255" s="58"/>
      <c r="E255" s="58"/>
      <c r="F255" s="58"/>
      <c r="G255" s="28"/>
      <c r="H255" s="14" t="s">
        <v>128</v>
      </c>
      <c r="I255" s="64" t="s">
        <v>564</v>
      </c>
      <c r="J255" s="64">
        <v>622</v>
      </c>
      <c r="K255" s="12">
        <v>0</v>
      </c>
      <c r="L255" s="12">
        <v>0</v>
      </c>
      <c r="M255" s="12">
        <v>0</v>
      </c>
      <c r="N255" s="12">
        <v>0</v>
      </c>
      <c r="O255" s="12">
        <v>0</v>
      </c>
      <c r="P255" s="12">
        <v>0</v>
      </c>
      <c r="Q255" s="12">
        <v>68272.585999999996</v>
      </c>
      <c r="R255" s="12">
        <v>0</v>
      </c>
      <c r="S255" s="12">
        <v>0</v>
      </c>
      <c r="T255" s="12">
        <v>0</v>
      </c>
      <c r="U255" s="12">
        <v>0</v>
      </c>
      <c r="V255" s="12">
        <v>0</v>
      </c>
      <c r="W255" s="93">
        <f t="shared" si="69"/>
        <v>68272.585999999996</v>
      </c>
    </row>
    <row r="256" spans="1:23" ht="25.5" customHeight="1" x14ac:dyDescent="0.25">
      <c r="A256" s="58"/>
      <c r="B256" s="28"/>
      <c r="C256" s="123"/>
      <c r="D256" s="58"/>
      <c r="E256" s="58"/>
      <c r="F256" s="58"/>
      <c r="G256" s="28"/>
      <c r="H256" s="14" t="s">
        <v>128</v>
      </c>
      <c r="I256" s="64" t="s">
        <v>557</v>
      </c>
      <c r="J256" s="64">
        <v>612</v>
      </c>
      <c r="K256" s="12">
        <v>0</v>
      </c>
      <c r="L256" s="12">
        <v>0</v>
      </c>
      <c r="M256" s="12">
        <v>0</v>
      </c>
      <c r="N256" s="12">
        <v>0</v>
      </c>
      <c r="O256" s="12">
        <v>0</v>
      </c>
      <c r="P256" s="12">
        <v>0</v>
      </c>
      <c r="Q256" s="12">
        <v>3333.8</v>
      </c>
      <c r="R256" s="12">
        <v>5112</v>
      </c>
      <c r="S256" s="12">
        <v>0</v>
      </c>
      <c r="T256" s="12">
        <v>0</v>
      </c>
      <c r="U256" s="12">
        <v>0</v>
      </c>
      <c r="V256" s="12">
        <v>0</v>
      </c>
      <c r="W256" s="93">
        <f t="shared" si="69"/>
        <v>8445.7999999999993</v>
      </c>
    </row>
    <row r="257" spans="1:23" ht="25.5" customHeight="1" x14ac:dyDescent="0.25">
      <c r="A257" s="58"/>
      <c r="B257" s="28"/>
      <c r="C257" s="123"/>
      <c r="D257" s="58"/>
      <c r="E257" s="58"/>
      <c r="F257" s="58"/>
      <c r="G257" s="28"/>
      <c r="H257" s="14" t="s">
        <v>128</v>
      </c>
      <c r="I257" s="64" t="s">
        <v>557</v>
      </c>
      <c r="J257" s="64">
        <v>622</v>
      </c>
      <c r="K257" s="12">
        <v>0</v>
      </c>
      <c r="L257" s="12">
        <v>0</v>
      </c>
      <c r="M257" s="12">
        <v>0</v>
      </c>
      <c r="N257" s="12">
        <v>0</v>
      </c>
      <c r="O257" s="12">
        <v>0</v>
      </c>
      <c r="P257" s="12">
        <v>0</v>
      </c>
      <c r="Q257" s="12">
        <v>6296.9</v>
      </c>
      <c r="R257" s="12">
        <v>4911.6000000000004</v>
      </c>
      <c r="S257" s="12">
        <v>0</v>
      </c>
      <c r="T257" s="12">
        <v>0</v>
      </c>
      <c r="U257" s="12">
        <v>0</v>
      </c>
      <c r="V257" s="12">
        <v>0</v>
      </c>
      <c r="W257" s="93">
        <f t="shared" si="69"/>
        <v>11208.5</v>
      </c>
    </row>
    <row r="258" spans="1:23" ht="34.15" customHeight="1" x14ac:dyDescent="0.25">
      <c r="A258" s="64" t="s">
        <v>152</v>
      </c>
      <c r="B258" s="118" t="s">
        <v>365</v>
      </c>
      <c r="C258" s="117" t="s">
        <v>126</v>
      </c>
      <c r="D258" s="64">
        <v>1</v>
      </c>
      <c r="E258" s="64" t="s">
        <v>38</v>
      </c>
      <c r="F258" s="64" t="s">
        <v>90</v>
      </c>
      <c r="G258" s="71" t="s">
        <v>90</v>
      </c>
      <c r="H258" s="64" t="s">
        <v>90</v>
      </c>
      <c r="I258" s="64" t="s">
        <v>90</v>
      </c>
      <c r="J258" s="64" t="s">
        <v>90</v>
      </c>
      <c r="K258" s="7">
        <v>2395</v>
      </c>
      <c r="L258" s="7">
        <v>2570</v>
      </c>
      <c r="M258" s="7">
        <v>2732</v>
      </c>
      <c r="N258" s="7">
        <v>2782</v>
      </c>
      <c r="O258" s="7">
        <v>2900</v>
      </c>
      <c r="P258" s="7">
        <v>2900</v>
      </c>
      <c r="Q258" s="7">
        <v>2900</v>
      </c>
      <c r="R258" s="7">
        <v>2900</v>
      </c>
      <c r="S258" s="7">
        <v>2900</v>
      </c>
      <c r="T258" s="7">
        <v>2900</v>
      </c>
      <c r="U258" s="7">
        <v>2900</v>
      </c>
      <c r="V258" s="7">
        <v>2900</v>
      </c>
      <c r="W258" s="95">
        <f t="shared" si="69"/>
        <v>33679</v>
      </c>
    </row>
    <row r="259" spans="1:23" ht="36.75" customHeight="1" x14ac:dyDescent="0.25">
      <c r="A259" s="64" t="s">
        <v>153</v>
      </c>
      <c r="B259" s="118" t="s">
        <v>364</v>
      </c>
      <c r="C259" s="117" t="s">
        <v>126</v>
      </c>
      <c r="D259" s="64">
        <v>1</v>
      </c>
      <c r="E259" s="64" t="s">
        <v>38</v>
      </c>
      <c r="F259" s="64" t="s">
        <v>90</v>
      </c>
      <c r="G259" s="71" t="s">
        <v>90</v>
      </c>
      <c r="H259" s="64" t="s">
        <v>90</v>
      </c>
      <c r="I259" s="64" t="s">
        <v>90</v>
      </c>
      <c r="J259" s="64" t="s">
        <v>90</v>
      </c>
      <c r="K259" s="64">
        <v>6583</v>
      </c>
      <c r="L259" s="64">
        <v>6255</v>
      </c>
      <c r="M259" s="7">
        <v>6100</v>
      </c>
      <c r="N259" s="64">
        <v>6100</v>
      </c>
      <c r="O259" s="64">
        <v>7500</v>
      </c>
      <c r="P259" s="64">
        <v>7500</v>
      </c>
      <c r="Q259" s="7">
        <v>7500</v>
      </c>
      <c r="R259" s="7">
        <v>7959</v>
      </c>
      <c r="S259" s="7">
        <v>7500</v>
      </c>
      <c r="T259" s="7">
        <v>7500</v>
      </c>
      <c r="U259" s="7">
        <v>7500</v>
      </c>
      <c r="V259" s="7">
        <v>7500</v>
      </c>
      <c r="W259" s="95">
        <f t="shared" si="69"/>
        <v>85497</v>
      </c>
    </row>
    <row r="260" spans="1:23" ht="37.5" customHeight="1" x14ac:dyDescent="0.25">
      <c r="A260" s="64" t="s">
        <v>154</v>
      </c>
      <c r="B260" s="118" t="s">
        <v>366</v>
      </c>
      <c r="C260" s="117" t="s">
        <v>126</v>
      </c>
      <c r="D260" s="64">
        <v>1</v>
      </c>
      <c r="E260" s="64" t="s">
        <v>38</v>
      </c>
      <c r="F260" s="64" t="s">
        <v>90</v>
      </c>
      <c r="G260" s="64" t="s">
        <v>90</v>
      </c>
      <c r="H260" s="64" t="s">
        <v>90</v>
      </c>
      <c r="I260" s="64" t="s">
        <v>90</v>
      </c>
      <c r="J260" s="64" t="s">
        <v>90</v>
      </c>
      <c r="K260" s="64">
        <v>67</v>
      </c>
      <c r="L260" s="64">
        <v>53</v>
      </c>
      <c r="M260" s="7">
        <v>60</v>
      </c>
      <c r="N260" s="64">
        <v>60</v>
      </c>
      <c r="O260" s="64">
        <v>60</v>
      </c>
      <c r="P260" s="64">
        <v>60</v>
      </c>
      <c r="Q260" s="64">
        <v>60</v>
      </c>
      <c r="R260" s="64">
        <v>60</v>
      </c>
      <c r="S260" s="64">
        <v>60</v>
      </c>
      <c r="T260" s="64">
        <v>60</v>
      </c>
      <c r="U260" s="64">
        <v>60</v>
      </c>
      <c r="V260" s="64">
        <v>60</v>
      </c>
      <c r="W260" s="95">
        <f t="shared" si="69"/>
        <v>720</v>
      </c>
    </row>
    <row r="261" spans="1:23" ht="33.75" customHeight="1" x14ac:dyDescent="0.25">
      <c r="A261" s="64" t="s">
        <v>1025</v>
      </c>
      <c r="B261" s="118" t="s">
        <v>363</v>
      </c>
      <c r="C261" s="117" t="s">
        <v>90</v>
      </c>
      <c r="D261" s="64">
        <v>1</v>
      </c>
      <c r="E261" s="64" t="s">
        <v>90</v>
      </c>
      <c r="F261" s="64" t="s">
        <v>90</v>
      </c>
      <c r="G261" s="64" t="s">
        <v>90</v>
      </c>
      <c r="H261" s="64" t="s">
        <v>90</v>
      </c>
      <c r="I261" s="64" t="s">
        <v>90</v>
      </c>
      <c r="J261" s="64" t="s">
        <v>90</v>
      </c>
      <c r="K261" s="64" t="s">
        <v>90</v>
      </c>
      <c r="L261" s="64" t="s">
        <v>90</v>
      </c>
      <c r="M261" s="12" t="s">
        <v>90</v>
      </c>
      <c r="N261" s="64" t="s">
        <v>90</v>
      </c>
      <c r="O261" s="64" t="s">
        <v>90</v>
      </c>
      <c r="P261" s="64" t="s">
        <v>90</v>
      </c>
      <c r="Q261" s="64" t="s">
        <v>90</v>
      </c>
      <c r="R261" s="64" t="s">
        <v>90</v>
      </c>
      <c r="S261" s="64" t="s">
        <v>90</v>
      </c>
      <c r="T261" s="64" t="s">
        <v>90</v>
      </c>
      <c r="U261" s="64" t="s">
        <v>90</v>
      </c>
      <c r="V261" s="64" t="s">
        <v>90</v>
      </c>
      <c r="W261" s="93" t="s">
        <v>90</v>
      </c>
    </row>
    <row r="262" spans="1:23" ht="42" customHeight="1" x14ac:dyDescent="0.25">
      <c r="A262" s="57"/>
      <c r="B262" s="118" t="s">
        <v>91</v>
      </c>
      <c r="C262" s="117" t="s">
        <v>151</v>
      </c>
      <c r="D262" s="64">
        <v>1</v>
      </c>
      <c r="E262" s="64" t="s">
        <v>90</v>
      </c>
      <c r="F262" s="64" t="s">
        <v>612</v>
      </c>
      <c r="G262" s="64" t="s">
        <v>236</v>
      </c>
      <c r="H262" s="64" t="s">
        <v>90</v>
      </c>
      <c r="I262" s="64" t="s">
        <v>90</v>
      </c>
      <c r="J262" s="64" t="s">
        <v>90</v>
      </c>
      <c r="K262" s="64">
        <v>0</v>
      </c>
      <c r="L262" s="64">
        <v>0</v>
      </c>
      <c r="M262" s="64">
        <v>0</v>
      </c>
      <c r="N262" s="64">
        <v>0</v>
      </c>
      <c r="O262" s="64">
        <v>0</v>
      </c>
      <c r="P262" s="64">
        <v>0</v>
      </c>
      <c r="Q262" s="64">
        <v>0</v>
      </c>
      <c r="R262" s="64">
        <v>0</v>
      </c>
      <c r="S262" s="64">
        <v>0</v>
      </c>
      <c r="T262" s="64">
        <v>0</v>
      </c>
      <c r="U262" s="64">
        <v>0</v>
      </c>
      <c r="V262" s="64">
        <v>0</v>
      </c>
      <c r="W262" s="83">
        <f t="shared" si="69"/>
        <v>0</v>
      </c>
    </row>
    <row r="263" spans="1:23" ht="39" customHeight="1" x14ac:dyDescent="0.25">
      <c r="A263" s="156" t="s">
        <v>124</v>
      </c>
      <c r="B263" s="122" t="s">
        <v>465</v>
      </c>
      <c r="C263" s="117" t="s">
        <v>90</v>
      </c>
      <c r="D263" s="64" t="s">
        <v>90</v>
      </c>
      <c r="E263" s="64" t="s">
        <v>90</v>
      </c>
      <c r="F263" s="64" t="s">
        <v>90</v>
      </c>
      <c r="G263" s="64" t="s">
        <v>90</v>
      </c>
      <c r="H263" s="64" t="s">
        <v>90</v>
      </c>
      <c r="I263" s="64" t="s">
        <v>90</v>
      </c>
      <c r="J263" s="64" t="s">
        <v>90</v>
      </c>
      <c r="K263" s="64" t="s">
        <v>90</v>
      </c>
      <c r="L263" s="64" t="s">
        <v>90</v>
      </c>
      <c r="M263" s="12" t="s">
        <v>90</v>
      </c>
      <c r="N263" s="64" t="s">
        <v>90</v>
      </c>
      <c r="O263" s="64" t="s">
        <v>90</v>
      </c>
      <c r="P263" s="64" t="s">
        <v>90</v>
      </c>
      <c r="Q263" s="64" t="s">
        <v>90</v>
      </c>
      <c r="R263" s="64" t="s">
        <v>90</v>
      </c>
      <c r="S263" s="64" t="s">
        <v>90</v>
      </c>
      <c r="T263" s="64" t="s">
        <v>90</v>
      </c>
      <c r="U263" s="64" t="s">
        <v>90</v>
      </c>
      <c r="V263" s="64" t="s">
        <v>90</v>
      </c>
      <c r="W263" s="93" t="s">
        <v>90</v>
      </c>
    </row>
    <row r="264" spans="1:23" ht="37.5" customHeight="1" x14ac:dyDescent="0.25">
      <c r="A264" s="191"/>
      <c r="B264" s="118" t="s">
        <v>1068</v>
      </c>
      <c r="C264" s="117" t="s">
        <v>151</v>
      </c>
      <c r="D264" s="64">
        <v>1</v>
      </c>
      <c r="E264" s="64" t="s">
        <v>90</v>
      </c>
      <c r="F264" s="64" t="s">
        <v>612</v>
      </c>
      <c r="G264" s="64" t="s">
        <v>236</v>
      </c>
      <c r="H264" s="64" t="s">
        <v>90</v>
      </c>
      <c r="I264" s="64" t="s">
        <v>90</v>
      </c>
      <c r="J264" s="64" t="s">
        <v>90</v>
      </c>
      <c r="K264" s="20">
        <v>0</v>
      </c>
      <c r="L264" s="20">
        <v>0</v>
      </c>
      <c r="M264" s="12">
        <f>M268</f>
        <v>417.5</v>
      </c>
      <c r="N264" s="20">
        <v>347.76</v>
      </c>
      <c r="O264" s="64">
        <v>348.2</v>
      </c>
      <c r="P264" s="20">
        <v>0</v>
      </c>
      <c r="Q264" s="20">
        <v>0</v>
      </c>
      <c r="R264" s="20">
        <v>0</v>
      </c>
      <c r="S264" s="20">
        <v>0</v>
      </c>
      <c r="T264" s="20">
        <v>0</v>
      </c>
      <c r="U264" s="20">
        <v>0</v>
      </c>
      <c r="V264" s="20">
        <v>0</v>
      </c>
      <c r="W264" s="93">
        <f t="shared" si="69"/>
        <v>1113.46</v>
      </c>
    </row>
    <row r="265" spans="1:23" ht="20.25" customHeight="1" x14ac:dyDescent="0.25">
      <c r="A265" s="192"/>
      <c r="B265" s="118" t="s">
        <v>91</v>
      </c>
      <c r="C265" s="117" t="s">
        <v>151</v>
      </c>
      <c r="D265" s="64" t="s">
        <v>90</v>
      </c>
      <c r="E265" s="64" t="s">
        <v>90</v>
      </c>
      <c r="F265" s="64" t="s">
        <v>90</v>
      </c>
      <c r="G265" s="64" t="s">
        <v>90</v>
      </c>
      <c r="H265" s="64" t="s">
        <v>90</v>
      </c>
      <c r="I265" s="64" t="s">
        <v>90</v>
      </c>
      <c r="J265" s="64" t="s">
        <v>90</v>
      </c>
      <c r="K265" s="12">
        <f>K269</f>
        <v>0</v>
      </c>
      <c r="L265" s="12">
        <f t="shared" ref="L265:U265" si="76">L269</f>
        <v>0</v>
      </c>
      <c r="M265" s="12">
        <f t="shared" si="76"/>
        <v>56.9</v>
      </c>
      <c r="N265" s="12">
        <f t="shared" si="76"/>
        <v>66.400000000000006</v>
      </c>
      <c r="O265" s="12">
        <f t="shared" si="76"/>
        <v>22.2</v>
      </c>
      <c r="P265" s="12">
        <f t="shared" si="76"/>
        <v>0</v>
      </c>
      <c r="Q265" s="12">
        <f t="shared" si="76"/>
        <v>0</v>
      </c>
      <c r="R265" s="12">
        <f t="shared" si="76"/>
        <v>0</v>
      </c>
      <c r="S265" s="12">
        <f t="shared" si="76"/>
        <v>0</v>
      </c>
      <c r="T265" s="12">
        <f t="shared" si="76"/>
        <v>0</v>
      </c>
      <c r="U265" s="12">
        <f t="shared" si="76"/>
        <v>0</v>
      </c>
      <c r="V265" s="12">
        <f t="shared" ref="V265" si="77">V269</f>
        <v>0</v>
      </c>
      <c r="W265" s="93">
        <f t="shared" si="69"/>
        <v>145.5</v>
      </c>
    </row>
    <row r="266" spans="1:23" ht="39" customHeight="1" x14ac:dyDescent="0.25">
      <c r="A266" s="64" t="s">
        <v>125</v>
      </c>
      <c r="B266" s="118" t="s">
        <v>362</v>
      </c>
      <c r="C266" s="117" t="s">
        <v>126</v>
      </c>
      <c r="D266" s="64" t="s">
        <v>90</v>
      </c>
      <c r="E266" s="64" t="s">
        <v>90</v>
      </c>
      <c r="F266" s="64" t="s">
        <v>90</v>
      </c>
      <c r="G266" s="64" t="s">
        <v>90</v>
      </c>
      <c r="H266" s="64" t="s">
        <v>90</v>
      </c>
      <c r="I266" s="64" t="s">
        <v>90</v>
      </c>
      <c r="J266" s="64" t="s">
        <v>90</v>
      </c>
      <c r="K266" s="64">
        <v>120</v>
      </c>
      <c r="L266" s="64">
        <v>155</v>
      </c>
      <c r="M266" s="7">
        <v>135</v>
      </c>
      <c r="N266" s="64">
        <v>135</v>
      </c>
      <c r="O266" s="64">
        <v>150</v>
      </c>
      <c r="P266" s="64">
        <v>150</v>
      </c>
      <c r="Q266" s="64">
        <v>150</v>
      </c>
      <c r="R266" s="64">
        <v>150</v>
      </c>
      <c r="S266" s="64">
        <v>150</v>
      </c>
      <c r="T266" s="64">
        <v>150</v>
      </c>
      <c r="U266" s="64">
        <v>150</v>
      </c>
      <c r="V266" s="64">
        <v>150</v>
      </c>
      <c r="W266" s="95">
        <f t="shared" si="69"/>
        <v>1745</v>
      </c>
    </row>
    <row r="267" spans="1:23" ht="36.75" customHeight="1" x14ac:dyDescent="0.25">
      <c r="A267" s="147" t="s">
        <v>471</v>
      </c>
      <c r="B267" s="118" t="s">
        <v>361</v>
      </c>
      <c r="C267" s="117" t="s">
        <v>90</v>
      </c>
      <c r="D267" s="64">
        <v>1</v>
      </c>
      <c r="E267" s="64" t="s">
        <v>90</v>
      </c>
      <c r="F267" s="64" t="s">
        <v>90</v>
      </c>
      <c r="G267" s="64" t="s">
        <v>90</v>
      </c>
      <c r="H267" s="64" t="s">
        <v>90</v>
      </c>
      <c r="I267" s="64" t="s">
        <v>90</v>
      </c>
      <c r="J267" s="64" t="s">
        <v>90</v>
      </c>
      <c r="K267" s="64" t="s">
        <v>90</v>
      </c>
      <c r="L267" s="64" t="s">
        <v>90</v>
      </c>
      <c r="M267" s="12" t="s">
        <v>90</v>
      </c>
      <c r="N267" s="64" t="s">
        <v>90</v>
      </c>
      <c r="O267" s="64" t="s">
        <v>90</v>
      </c>
      <c r="P267" s="64" t="s">
        <v>90</v>
      </c>
      <c r="Q267" s="64" t="s">
        <v>90</v>
      </c>
      <c r="R267" s="64" t="s">
        <v>90</v>
      </c>
      <c r="S267" s="64" t="s">
        <v>90</v>
      </c>
      <c r="T267" s="64" t="s">
        <v>90</v>
      </c>
      <c r="U267" s="64" t="s">
        <v>90</v>
      </c>
      <c r="V267" s="64" t="s">
        <v>90</v>
      </c>
      <c r="W267" s="93" t="s">
        <v>90</v>
      </c>
    </row>
    <row r="268" spans="1:23" ht="39.75" customHeight="1" x14ac:dyDescent="0.25">
      <c r="A268" s="155"/>
      <c r="B268" s="118" t="s">
        <v>1068</v>
      </c>
      <c r="C268" s="117" t="s">
        <v>231</v>
      </c>
      <c r="D268" s="64">
        <v>1</v>
      </c>
      <c r="E268" s="64" t="s">
        <v>90</v>
      </c>
      <c r="F268" s="64" t="s">
        <v>283</v>
      </c>
      <c r="G268" s="64" t="s">
        <v>236</v>
      </c>
      <c r="H268" s="14" t="s">
        <v>7</v>
      </c>
      <c r="I268" s="64" t="s">
        <v>228</v>
      </c>
      <c r="J268" s="64">
        <v>244</v>
      </c>
      <c r="K268" s="20">
        <v>0</v>
      </c>
      <c r="L268" s="20">
        <v>0</v>
      </c>
      <c r="M268" s="12">
        <v>417.5</v>
      </c>
      <c r="N268" s="24">
        <v>347.76</v>
      </c>
      <c r="O268" s="64">
        <v>348.2</v>
      </c>
      <c r="P268" s="20">
        <v>0</v>
      </c>
      <c r="Q268" s="20">
        <v>0</v>
      </c>
      <c r="R268" s="20">
        <v>0</v>
      </c>
      <c r="S268" s="20">
        <v>0</v>
      </c>
      <c r="T268" s="20">
        <v>0</v>
      </c>
      <c r="U268" s="20">
        <v>0</v>
      </c>
      <c r="V268" s="20">
        <v>0</v>
      </c>
      <c r="W268" s="93">
        <f t="shared" si="69"/>
        <v>1113.46</v>
      </c>
    </row>
    <row r="269" spans="1:23" ht="34.5" customHeight="1" x14ac:dyDescent="0.25">
      <c r="A269" s="155"/>
      <c r="B269" s="118" t="s">
        <v>91</v>
      </c>
      <c r="C269" s="117" t="s">
        <v>225</v>
      </c>
      <c r="D269" s="64" t="s">
        <v>90</v>
      </c>
      <c r="E269" s="64" t="s">
        <v>90</v>
      </c>
      <c r="F269" s="64" t="s">
        <v>283</v>
      </c>
      <c r="G269" s="64" t="s">
        <v>236</v>
      </c>
      <c r="H269" s="14" t="s">
        <v>7</v>
      </c>
      <c r="I269" s="64" t="s">
        <v>228</v>
      </c>
      <c r="J269" s="64">
        <v>244</v>
      </c>
      <c r="K269" s="20">
        <v>0</v>
      </c>
      <c r="L269" s="20">
        <v>0</v>
      </c>
      <c r="M269" s="12">
        <v>56.9</v>
      </c>
      <c r="N269" s="64">
        <v>66.400000000000006</v>
      </c>
      <c r="O269" s="64">
        <v>22.2</v>
      </c>
      <c r="P269" s="20">
        <v>0</v>
      </c>
      <c r="Q269" s="20">
        <v>0</v>
      </c>
      <c r="R269" s="20">
        <v>0</v>
      </c>
      <c r="S269" s="20">
        <v>0</v>
      </c>
      <c r="T269" s="20">
        <v>0</v>
      </c>
      <c r="U269" s="20">
        <v>0</v>
      </c>
      <c r="V269" s="20">
        <v>0</v>
      </c>
      <c r="W269" s="93">
        <f t="shared" si="69"/>
        <v>145.5</v>
      </c>
    </row>
    <row r="270" spans="1:23" ht="24" customHeight="1" x14ac:dyDescent="0.25">
      <c r="A270" s="148"/>
      <c r="B270" s="118" t="s">
        <v>91</v>
      </c>
      <c r="C270" s="117" t="s">
        <v>90</v>
      </c>
      <c r="D270" s="64" t="s">
        <v>90</v>
      </c>
      <c r="E270" s="64" t="s">
        <v>90</v>
      </c>
      <c r="F270" s="64" t="s">
        <v>90</v>
      </c>
      <c r="G270" s="64" t="s">
        <v>90</v>
      </c>
      <c r="H270" s="57" t="s">
        <v>90</v>
      </c>
      <c r="I270" s="57" t="s">
        <v>90</v>
      </c>
      <c r="J270" s="57" t="s">
        <v>90</v>
      </c>
      <c r="K270" s="64" t="s">
        <v>90</v>
      </c>
      <c r="L270" s="64" t="s">
        <v>90</v>
      </c>
      <c r="M270" s="12" t="s">
        <v>90</v>
      </c>
      <c r="N270" s="64" t="s">
        <v>90</v>
      </c>
      <c r="O270" s="64" t="s">
        <v>90</v>
      </c>
      <c r="P270" s="64" t="s">
        <v>90</v>
      </c>
      <c r="Q270" s="64" t="s">
        <v>90</v>
      </c>
      <c r="R270" s="64" t="s">
        <v>90</v>
      </c>
      <c r="S270" s="64" t="s">
        <v>90</v>
      </c>
      <c r="T270" s="64" t="s">
        <v>90</v>
      </c>
      <c r="U270" s="64" t="s">
        <v>90</v>
      </c>
      <c r="V270" s="64" t="s">
        <v>90</v>
      </c>
      <c r="W270" s="93" t="s">
        <v>90</v>
      </c>
    </row>
    <row r="271" spans="1:23" s="11" customFormat="1" ht="49.5" customHeight="1" x14ac:dyDescent="0.25">
      <c r="A271" s="147" t="s">
        <v>127</v>
      </c>
      <c r="B271" s="122" t="s">
        <v>360</v>
      </c>
      <c r="C271" s="141" t="s">
        <v>151</v>
      </c>
      <c r="D271" s="64">
        <v>1</v>
      </c>
      <c r="E271" s="64" t="s">
        <v>90</v>
      </c>
      <c r="F271" s="64" t="s">
        <v>612</v>
      </c>
      <c r="G271" s="64" t="s">
        <v>236</v>
      </c>
      <c r="H271" s="187" t="s">
        <v>48</v>
      </c>
      <c r="I271" s="188"/>
      <c r="J271" s="189"/>
      <c r="K271" s="27">
        <f>SUM(K272:K280)</f>
        <v>188763.80000000002</v>
      </c>
      <c r="L271" s="27">
        <f>SUM(L272:L280)</f>
        <v>177342.1</v>
      </c>
      <c r="M271" s="27">
        <f t="shared" ref="M271:U271" si="78">SUM(M272:M281)</f>
        <v>211319.41669000001</v>
      </c>
      <c r="N271" s="27">
        <f t="shared" si="78"/>
        <v>235396.84999999998</v>
      </c>
      <c r="O271" s="27">
        <f t="shared" si="78"/>
        <v>234375.92400000003</v>
      </c>
      <c r="P271" s="27">
        <f t="shared" si="78"/>
        <v>229686.3</v>
      </c>
      <c r="Q271" s="27">
        <f t="shared" si="78"/>
        <v>240573.90399999998</v>
      </c>
      <c r="R271" s="27">
        <f t="shared" si="78"/>
        <v>264470.40000000002</v>
      </c>
      <c r="S271" s="27">
        <f>SUM(S272:S281)</f>
        <v>307033.49</v>
      </c>
      <c r="T271" s="27">
        <f t="shared" si="78"/>
        <v>321327.09999999998</v>
      </c>
      <c r="U271" s="27">
        <f t="shared" si="78"/>
        <v>256290.5</v>
      </c>
      <c r="V271" s="27">
        <f t="shared" ref="V271" si="79">SUM(V272:V281)</f>
        <v>263287.19999999995</v>
      </c>
      <c r="W271" s="93">
        <f t="shared" si="69"/>
        <v>2929866.9846899994</v>
      </c>
    </row>
    <row r="272" spans="1:23" ht="18" customHeight="1" x14ac:dyDescent="0.25">
      <c r="A272" s="155"/>
      <c r="B272" s="160" t="s">
        <v>91</v>
      </c>
      <c r="C272" s="165"/>
      <c r="D272" s="147" t="s">
        <v>90</v>
      </c>
      <c r="E272" s="147" t="s">
        <v>90</v>
      </c>
      <c r="F272" s="147" t="s">
        <v>90</v>
      </c>
      <c r="G272" s="147" t="s">
        <v>90</v>
      </c>
      <c r="H272" s="14" t="s">
        <v>128</v>
      </c>
      <c r="I272" s="64" t="s">
        <v>221</v>
      </c>
      <c r="J272" s="64">
        <v>111</v>
      </c>
      <c r="K272" s="12">
        <v>126300</v>
      </c>
      <c r="L272" s="12">
        <v>117850</v>
      </c>
      <c r="M272" s="12">
        <v>145308.20000000001</v>
      </c>
      <c r="N272" s="12">
        <v>151012.79999999999</v>
      </c>
      <c r="O272" s="12">
        <v>155910.54800000001</v>
      </c>
      <c r="P272" s="12">
        <v>156736.6</v>
      </c>
      <c r="Q272" s="12">
        <v>165173.364</v>
      </c>
      <c r="R272" s="12">
        <v>182758.2</v>
      </c>
      <c r="S272" s="12">
        <v>211248.99</v>
      </c>
      <c r="T272" s="12">
        <v>221580.1</v>
      </c>
      <c r="U272" s="12">
        <v>176732.3</v>
      </c>
      <c r="V272" s="12">
        <v>181557.1</v>
      </c>
      <c r="W272" s="93">
        <f t="shared" si="69"/>
        <v>1992168.202</v>
      </c>
    </row>
    <row r="273" spans="1:23" ht="18" customHeight="1" x14ac:dyDescent="0.25">
      <c r="A273" s="155"/>
      <c r="B273" s="161"/>
      <c r="C273" s="165"/>
      <c r="D273" s="155"/>
      <c r="E273" s="155"/>
      <c r="F273" s="155"/>
      <c r="G273" s="155"/>
      <c r="H273" s="14" t="s">
        <v>128</v>
      </c>
      <c r="I273" s="64" t="s">
        <v>221</v>
      </c>
      <c r="J273" s="64">
        <v>119</v>
      </c>
      <c r="K273" s="12">
        <v>32774</v>
      </c>
      <c r="L273" s="12">
        <v>36237.1</v>
      </c>
      <c r="M273" s="12">
        <v>38197.9</v>
      </c>
      <c r="N273" s="12">
        <v>46505.9</v>
      </c>
      <c r="O273" s="12">
        <v>48327.08</v>
      </c>
      <c r="P273" s="12">
        <v>47071.4</v>
      </c>
      <c r="Q273" s="12">
        <v>47677.2</v>
      </c>
      <c r="R273" s="12">
        <v>54255.4</v>
      </c>
      <c r="S273" s="12">
        <v>66311.3</v>
      </c>
      <c r="T273" s="12">
        <v>66917.2</v>
      </c>
      <c r="U273" s="12">
        <v>53373.1</v>
      </c>
      <c r="V273" s="12">
        <v>54830.2</v>
      </c>
      <c r="W273" s="93">
        <f t="shared" si="69"/>
        <v>592477.77999999991</v>
      </c>
    </row>
    <row r="274" spans="1:23" ht="18.75" customHeight="1" x14ac:dyDescent="0.25">
      <c r="A274" s="155"/>
      <c r="B274" s="161"/>
      <c r="C274" s="165"/>
      <c r="D274" s="155"/>
      <c r="E274" s="155"/>
      <c r="F274" s="155"/>
      <c r="G274" s="155"/>
      <c r="H274" s="14" t="s">
        <v>128</v>
      </c>
      <c r="I274" s="64" t="s">
        <v>221</v>
      </c>
      <c r="J274" s="64">
        <v>112</v>
      </c>
      <c r="K274" s="12">
        <f>162.2+128.9+184</f>
        <v>475.1</v>
      </c>
      <c r="L274" s="12">
        <v>199</v>
      </c>
      <c r="M274" s="12">
        <v>192.53140999999999</v>
      </c>
      <c r="N274" s="12">
        <v>401.6</v>
      </c>
      <c r="O274" s="12">
        <v>454.1</v>
      </c>
      <c r="P274" s="12">
        <v>463.7</v>
      </c>
      <c r="Q274" s="12">
        <v>200</v>
      </c>
      <c r="R274" s="12">
        <v>433.2</v>
      </c>
      <c r="S274" s="12">
        <v>418.2</v>
      </c>
      <c r="T274" s="12">
        <v>418.2</v>
      </c>
      <c r="U274" s="12">
        <v>333.6</v>
      </c>
      <c r="V274" s="12">
        <v>342.7</v>
      </c>
      <c r="W274" s="93">
        <f t="shared" si="69"/>
        <v>4331.9314099999992</v>
      </c>
    </row>
    <row r="275" spans="1:23" ht="18" customHeight="1" x14ac:dyDescent="0.25">
      <c r="A275" s="155"/>
      <c r="B275" s="161"/>
      <c r="C275" s="165"/>
      <c r="D275" s="155"/>
      <c r="E275" s="155"/>
      <c r="F275" s="155"/>
      <c r="G275" s="155"/>
      <c r="H275" s="14" t="s">
        <v>128</v>
      </c>
      <c r="I275" s="64" t="s">
        <v>221</v>
      </c>
      <c r="J275" s="64">
        <v>242</v>
      </c>
      <c r="K275" s="12">
        <f>2635+388.2+1728.5+4516.5</f>
        <v>9268.2000000000007</v>
      </c>
      <c r="L275" s="12">
        <v>3218.7</v>
      </c>
      <c r="M275" s="12">
        <v>2870.4756400000001</v>
      </c>
      <c r="N275" s="12"/>
      <c r="O275" s="12">
        <v>6404.2190000000001</v>
      </c>
      <c r="P275" s="12">
        <v>3716</v>
      </c>
      <c r="Q275" s="12">
        <v>3821</v>
      </c>
      <c r="R275" s="12">
        <v>4100.7</v>
      </c>
      <c r="S275" s="12">
        <v>2816.6</v>
      </c>
      <c r="T275" s="12">
        <v>2816.6</v>
      </c>
      <c r="U275" s="12">
        <v>2246.5</v>
      </c>
      <c r="V275" s="12">
        <v>2307.9</v>
      </c>
      <c r="W275" s="93">
        <f t="shared" si="69"/>
        <v>43586.894639999999</v>
      </c>
    </row>
    <row r="276" spans="1:23" ht="18" customHeight="1" x14ac:dyDescent="0.25">
      <c r="A276" s="155"/>
      <c r="B276" s="161"/>
      <c r="C276" s="165"/>
      <c r="D276" s="155"/>
      <c r="E276" s="155"/>
      <c r="F276" s="155"/>
      <c r="G276" s="155"/>
      <c r="H276" s="14" t="s">
        <v>128</v>
      </c>
      <c r="I276" s="64" t="s">
        <v>221</v>
      </c>
      <c r="J276" s="64">
        <v>244</v>
      </c>
      <c r="K276" s="12">
        <f>2054.4+50+1038.3+4058+3768.6+298.6+8443.4</f>
        <v>19711.3</v>
      </c>
      <c r="L276" s="12">
        <v>19377.400000000001</v>
      </c>
      <c r="M276" s="12">
        <v>24267.829040000001</v>
      </c>
      <c r="N276" s="12">
        <v>36866.1</v>
      </c>
      <c r="O276" s="12">
        <v>22888.38</v>
      </c>
      <c r="P276" s="12">
        <v>21356.799999999999</v>
      </c>
      <c r="Q276" s="12">
        <v>22959.357</v>
      </c>
      <c r="R276" s="12">
        <v>11457.4</v>
      </c>
      <c r="S276" s="12">
        <v>14301.9</v>
      </c>
      <c r="T276" s="12">
        <v>16471.2</v>
      </c>
      <c r="U276" s="12">
        <v>13137.4</v>
      </c>
      <c r="V276" s="12">
        <v>13496</v>
      </c>
      <c r="W276" s="93">
        <f t="shared" si="69"/>
        <v>236291.06603999998</v>
      </c>
    </row>
    <row r="277" spans="1:23" ht="18" customHeight="1" x14ac:dyDescent="0.25">
      <c r="A277" s="155"/>
      <c r="B277" s="161"/>
      <c r="C277" s="165"/>
      <c r="D277" s="155"/>
      <c r="E277" s="155"/>
      <c r="F277" s="155"/>
      <c r="G277" s="155"/>
      <c r="H277" s="14" t="s">
        <v>128</v>
      </c>
      <c r="I277" s="64" t="s">
        <v>221</v>
      </c>
      <c r="J277" s="64">
        <v>247</v>
      </c>
      <c r="K277" s="12">
        <v>0</v>
      </c>
      <c r="L277" s="12">
        <v>0</v>
      </c>
      <c r="M277" s="12">
        <v>0</v>
      </c>
      <c r="N277" s="12">
        <v>0</v>
      </c>
      <c r="O277" s="12">
        <v>0</v>
      </c>
      <c r="P277" s="12">
        <v>0</v>
      </c>
      <c r="Q277" s="12">
        <v>0</v>
      </c>
      <c r="R277" s="12">
        <v>11153.5</v>
      </c>
      <c r="S277" s="12">
        <v>11873.5</v>
      </c>
      <c r="T277" s="12">
        <v>13060.8</v>
      </c>
      <c r="U277" s="12">
        <v>10417.299999999999</v>
      </c>
      <c r="V277" s="12">
        <v>10701.7</v>
      </c>
      <c r="W277" s="93">
        <f t="shared" si="69"/>
        <v>57206.8</v>
      </c>
    </row>
    <row r="278" spans="1:23" ht="18" customHeight="1" x14ac:dyDescent="0.25">
      <c r="A278" s="155"/>
      <c r="B278" s="161"/>
      <c r="C278" s="165"/>
      <c r="D278" s="155"/>
      <c r="E278" s="155"/>
      <c r="F278" s="155"/>
      <c r="G278" s="155"/>
      <c r="H278" s="14" t="s">
        <v>128</v>
      </c>
      <c r="I278" s="64" t="s">
        <v>221</v>
      </c>
      <c r="J278" s="64">
        <v>831</v>
      </c>
      <c r="K278" s="12">
        <v>0</v>
      </c>
      <c r="L278" s="12">
        <v>0</v>
      </c>
      <c r="M278" s="12">
        <v>133.52871999999999</v>
      </c>
      <c r="N278" s="12">
        <v>100</v>
      </c>
      <c r="O278" s="12">
        <v>92.07</v>
      </c>
      <c r="P278" s="12">
        <v>15.1</v>
      </c>
      <c r="Q278" s="12">
        <v>2.8490000000000002</v>
      </c>
      <c r="R278" s="12">
        <v>0</v>
      </c>
      <c r="S278" s="12">
        <v>0</v>
      </c>
      <c r="T278" s="12">
        <v>0</v>
      </c>
      <c r="U278" s="12">
        <v>0</v>
      </c>
      <c r="V278" s="12">
        <v>0</v>
      </c>
      <c r="W278" s="93">
        <f t="shared" si="69"/>
        <v>343.54771999999997</v>
      </c>
    </row>
    <row r="279" spans="1:23" ht="16.5" customHeight="1" x14ac:dyDescent="0.25">
      <c r="A279" s="155"/>
      <c r="B279" s="161"/>
      <c r="C279" s="165"/>
      <c r="D279" s="155"/>
      <c r="E279" s="155"/>
      <c r="F279" s="155"/>
      <c r="G279" s="155"/>
      <c r="H279" s="14" t="s">
        <v>128</v>
      </c>
      <c r="I279" s="64" t="s">
        <v>221</v>
      </c>
      <c r="J279" s="64">
        <v>851</v>
      </c>
      <c r="K279" s="12">
        <v>47.5</v>
      </c>
      <c r="L279" s="12">
        <v>71</v>
      </c>
      <c r="M279" s="12">
        <v>125</v>
      </c>
      <c r="N279" s="12">
        <v>165.05</v>
      </c>
      <c r="O279" s="12">
        <v>235.74</v>
      </c>
      <c r="P279" s="12">
        <v>206</v>
      </c>
      <c r="Q279" s="12">
        <v>678.24</v>
      </c>
      <c r="R279" s="12">
        <v>200</v>
      </c>
      <c r="S279" s="12">
        <v>51</v>
      </c>
      <c r="T279" s="12">
        <v>51</v>
      </c>
      <c r="U279" s="12">
        <v>40.700000000000003</v>
      </c>
      <c r="V279" s="12">
        <v>41.8</v>
      </c>
      <c r="W279" s="93">
        <f t="shared" si="69"/>
        <v>1913.03</v>
      </c>
    </row>
    <row r="280" spans="1:23" ht="20.25" customHeight="1" x14ac:dyDescent="0.25">
      <c r="A280" s="155"/>
      <c r="B280" s="161"/>
      <c r="C280" s="165"/>
      <c r="D280" s="155"/>
      <c r="E280" s="155"/>
      <c r="F280" s="155"/>
      <c r="G280" s="155"/>
      <c r="H280" s="14" t="s">
        <v>128</v>
      </c>
      <c r="I280" s="64" t="s">
        <v>221</v>
      </c>
      <c r="J280" s="64">
        <v>852</v>
      </c>
      <c r="K280" s="12">
        <v>187.7</v>
      </c>
      <c r="L280" s="12">
        <v>388.9</v>
      </c>
      <c r="M280" s="12">
        <v>135.20222999999999</v>
      </c>
      <c r="N280" s="12">
        <v>127.05</v>
      </c>
      <c r="O280" s="12">
        <v>46.152999999999999</v>
      </c>
      <c r="P280" s="12">
        <v>14.9</v>
      </c>
      <c r="Q280" s="12">
        <v>12</v>
      </c>
      <c r="R280" s="12">
        <v>12</v>
      </c>
      <c r="S280" s="33">
        <v>5</v>
      </c>
      <c r="T280" s="12">
        <v>5</v>
      </c>
      <c r="U280" s="12">
        <v>4</v>
      </c>
      <c r="V280" s="12">
        <v>4.0999999999999996</v>
      </c>
      <c r="W280" s="93">
        <f t="shared" si="69"/>
        <v>942.00522999999987</v>
      </c>
    </row>
    <row r="281" spans="1:23" ht="20.25" customHeight="1" x14ac:dyDescent="0.25">
      <c r="A281" s="155"/>
      <c r="B281" s="161"/>
      <c r="C281" s="165"/>
      <c r="D281" s="155"/>
      <c r="E281" s="155"/>
      <c r="F281" s="155"/>
      <c r="G281" s="155"/>
      <c r="H281" s="14" t="s">
        <v>128</v>
      </c>
      <c r="I281" s="64" t="s">
        <v>221</v>
      </c>
      <c r="J281" s="64">
        <v>853</v>
      </c>
      <c r="K281" s="12">
        <v>0</v>
      </c>
      <c r="L281" s="12">
        <v>0</v>
      </c>
      <c r="M281" s="12">
        <v>88.749650000000003</v>
      </c>
      <c r="N281" s="12">
        <v>218.35</v>
      </c>
      <c r="O281" s="12">
        <v>17.634</v>
      </c>
      <c r="P281" s="12">
        <v>105.8</v>
      </c>
      <c r="Q281" s="12">
        <v>49.893999999999998</v>
      </c>
      <c r="R281" s="12">
        <v>100</v>
      </c>
      <c r="S281" s="33">
        <v>7</v>
      </c>
      <c r="T281" s="12">
        <v>7</v>
      </c>
      <c r="U281" s="12">
        <v>5.6</v>
      </c>
      <c r="V281" s="12">
        <v>5.7</v>
      </c>
      <c r="W281" s="93">
        <f t="shared" si="69"/>
        <v>605.72765000000015</v>
      </c>
    </row>
    <row r="282" spans="1:23" ht="20.25" customHeight="1" x14ac:dyDescent="0.25">
      <c r="A282" s="58"/>
      <c r="B282" s="118" t="s">
        <v>94</v>
      </c>
      <c r="C282" s="117" t="s">
        <v>151</v>
      </c>
      <c r="D282" s="64" t="s">
        <v>90</v>
      </c>
      <c r="E282" s="64" t="s">
        <v>90</v>
      </c>
      <c r="F282" s="104" t="s">
        <v>610</v>
      </c>
      <c r="G282" s="64" t="s">
        <v>90</v>
      </c>
      <c r="H282" s="187" t="s">
        <v>48</v>
      </c>
      <c r="I282" s="188"/>
      <c r="J282" s="189"/>
      <c r="K282" s="12">
        <v>0</v>
      </c>
      <c r="L282" s="12">
        <v>0</v>
      </c>
      <c r="M282" s="12">
        <v>0</v>
      </c>
      <c r="N282" s="12">
        <v>0</v>
      </c>
      <c r="O282" s="12">
        <v>0</v>
      </c>
      <c r="P282" s="12">
        <v>0</v>
      </c>
      <c r="Q282" s="12">
        <v>0</v>
      </c>
      <c r="R282" s="12">
        <v>0</v>
      </c>
      <c r="S282" s="33">
        <f>S283</f>
        <v>57.5</v>
      </c>
      <c r="T282" s="12">
        <v>0</v>
      </c>
      <c r="U282" s="12">
        <v>0</v>
      </c>
      <c r="V282" s="12">
        <v>0</v>
      </c>
      <c r="W282" s="93">
        <f t="shared" si="69"/>
        <v>57.5</v>
      </c>
    </row>
    <row r="283" spans="1:23" ht="20.25" customHeight="1" x14ac:dyDescent="0.25">
      <c r="A283" s="58"/>
      <c r="B283" s="119" t="s">
        <v>622</v>
      </c>
      <c r="C283" s="117" t="s">
        <v>151</v>
      </c>
      <c r="D283" s="64" t="s">
        <v>90</v>
      </c>
      <c r="E283" s="64" t="s">
        <v>90</v>
      </c>
      <c r="F283" s="64" t="s">
        <v>610</v>
      </c>
      <c r="G283" s="104" t="s">
        <v>90</v>
      </c>
      <c r="H283" s="14" t="s">
        <v>128</v>
      </c>
      <c r="I283" s="64" t="s">
        <v>221</v>
      </c>
      <c r="J283" s="64">
        <v>244</v>
      </c>
      <c r="K283" s="12">
        <v>0</v>
      </c>
      <c r="L283" s="12">
        <v>0</v>
      </c>
      <c r="M283" s="12">
        <v>0</v>
      </c>
      <c r="N283" s="12">
        <v>0</v>
      </c>
      <c r="O283" s="12">
        <v>0</v>
      </c>
      <c r="P283" s="12">
        <v>0</v>
      </c>
      <c r="Q283" s="12">
        <v>0</v>
      </c>
      <c r="R283" s="12">
        <v>0</v>
      </c>
      <c r="S283" s="33">
        <v>57.5</v>
      </c>
      <c r="T283" s="12">
        <v>0</v>
      </c>
      <c r="U283" s="12">
        <v>0</v>
      </c>
      <c r="V283" s="12">
        <v>0</v>
      </c>
      <c r="W283" s="93">
        <f t="shared" si="69"/>
        <v>57.5</v>
      </c>
    </row>
    <row r="284" spans="1:23" ht="296.25" customHeight="1" x14ac:dyDescent="0.25">
      <c r="A284" s="64" t="s">
        <v>129</v>
      </c>
      <c r="B284" s="118" t="s">
        <v>359</v>
      </c>
      <c r="C284" s="117" t="s">
        <v>99</v>
      </c>
      <c r="D284" s="64" t="s">
        <v>90</v>
      </c>
      <c r="E284" s="64" t="s">
        <v>425</v>
      </c>
      <c r="F284" s="64" t="s">
        <v>90</v>
      </c>
      <c r="G284" s="64" t="s">
        <v>90</v>
      </c>
      <c r="H284" s="59" t="s">
        <v>90</v>
      </c>
      <c r="I284" s="59" t="s">
        <v>90</v>
      </c>
      <c r="J284" s="59" t="s">
        <v>90</v>
      </c>
      <c r="K284" s="64">
        <v>100</v>
      </c>
      <c r="L284" s="64">
        <v>100</v>
      </c>
      <c r="M284" s="12">
        <v>100</v>
      </c>
      <c r="N284" s="64">
        <v>100</v>
      </c>
      <c r="O284" s="64">
        <v>100</v>
      </c>
      <c r="P284" s="64">
        <v>100</v>
      </c>
      <c r="Q284" s="64">
        <v>100</v>
      </c>
      <c r="R284" s="64">
        <v>100</v>
      </c>
      <c r="S284" s="33">
        <v>100</v>
      </c>
      <c r="T284" s="64">
        <v>100</v>
      </c>
      <c r="U284" s="64">
        <v>100</v>
      </c>
      <c r="V284" s="64">
        <v>100</v>
      </c>
      <c r="W284" s="93" t="s">
        <v>90</v>
      </c>
    </row>
    <row r="285" spans="1:23" ht="53.25" customHeight="1" x14ac:dyDescent="0.25">
      <c r="A285" s="147" t="s">
        <v>115</v>
      </c>
      <c r="B285" s="122" t="s">
        <v>450</v>
      </c>
      <c r="C285" s="117" t="s">
        <v>90</v>
      </c>
      <c r="D285" s="64">
        <v>1</v>
      </c>
      <c r="E285" s="64" t="s">
        <v>90</v>
      </c>
      <c r="F285" s="64" t="s">
        <v>612</v>
      </c>
      <c r="G285" s="64" t="s">
        <v>236</v>
      </c>
      <c r="H285" s="15" t="s">
        <v>90</v>
      </c>
      <c r="I285" s="29" t="s">
        <v>90</v>
      </c>
      <c r="J285" s="30" t="s">
        <v>90</v>
      </c>
      <c r="K285" s="64" t="s">
        <v>90</v>
      </c>
      <c r="L285" s="64" t="s">
        <v>90</v>
      </c>
      <c r="M285" s="12" t="s">
        <v>90</v>
      </c>
      <c r="N285" s="64" t="s">
        <v>90</v>
      </c>
      <c r="O285" s="64" t="s">
        <v>90</v>
      </c>
      <c r="P285" s="64" t="s">
        <v>90</v>
      </c>
      <c r="Q285" s="64" t="s">
        <v>90</v>
      </c>
      <c r="R285" s="64" t="s">
        <v>90</v>
      </c>
      <c r="S285" s="64" t="s">
        <v>90</v>
      </c>
      <c r="T285" s="64" t="s">
        <v>90</v>
      </c>
      <c r="U285" s="64" t="s">
        <v>90</v>
      </c>
      <c r="V285" s="64" t="s">
        <v>90</v>
      </c>
      <c r="W285" s="93" t="s">
        <v>90</v>
      </c>
    </row>
    <row r="286" spans="1:23" ht="34.5" customHeight="1" x14ac:dyDescent="0.25">
      <c r="A286" s="155"/>
      <c r="B286" s="160" t="s">
        <v>91</v>
      </c>
      <c r="C286" s="141" t="s">
        <v>92</v>
      </c>
      <c r="D286" s="147" t="s">
        <v>90</v>
      </c>
      <c r="E286" s="147" t="s">
        <v>90</v>
      </c>
      <c r="F286" s="147" t="s">
        <v>90</v>
      </c>
      <c r="G286" s="147" t="s">
        <v>90</v>
      </c>
      <c r="H286" s="187" t="s">
        <v>48</v>
      </c>
      <c r="I286" s="188"/>
      <c r="J286" s="189"/>
      <c r="K286" s="27">
        <f>K287+K288</f>
        <v>3496.4</v>
      </c>
      <c r="L286" s="27">
        <f>L287+L288</f>
        <v>2981</v>
      </c>
      <c r="M286" s="27">
        <f>M287+M288</f>
        <v>2500</v>
      </c>
      <c r="N286" s="27">
        <f>N287+N288</f>
        <v>4150.7</v>
      </c>
      <c r="O286" s="27">
        <f>O287+O288</f>
        <v>3249.5</v>
      </c>
      <c r="P286" s="27">
        <f t="shared" ref="P286:U286" si="80">P290+P293</f>
        <v>2462</v>
      </c>
      <c r="Q286" s="27">
        <f t="shared" si="80"/>
        <v>2584</v>
      </c>
      <c r="R286" s="27">
        <f t="shared" si="80"/>
        <v>3098.7</v>
      </c>
      <c r="S286" s="27">
        <f>S290+S293</f>
        <v>3636.4</v>
      </c>
      <c r="T286" s="27">
        <f t="shared" si="80"/>
        <v>3916.9</v>
      </c>
      <c r="U286" s="27">
        <f t="shared" si="80"/>
        <v>3010.9</v>
      </c>
      <c r="V286" s="27">
        <f t="shared" ref="V286" si="81">V290+V293</f>
        <v>3753.4</v>
      </c>
      <c r="W286" s="93">
        <f t="shared" si="69"/>
        <v>38839.9</v>
      </c>
    </row>
    <row r="287" spans="1:23" ht="15.75" customHeight="1" x14ac:dyDescent="0.25">
      <c r="A287" s="162"/>
      <c r="B287" s="161"/>
      <c r="C287" s="174"/>
      <c r="D287" s="162"/>
      <c r="E287" s="162"/>
      <c r="F287" s="162"/>
      <c r="G287" s="162"/>
      <c r="H287" s="14" t="s">
        <v>7</v>
      </c>
      <c r="I287" s="64" t="s">
        <v>187</v>
      </c>
      <c r="J287" s="64">
        <v>633</v>
      </c>
      <c r="K287" s="31">
        <v>1540</v>
      </c>
      <c r="L287" s="8">
        <v>924.7</v>
      </c>
      <c r="M287" s="8">
        <v>1000</v>
      </c>
      <c r="N287" s="8">
        <v>1000</v>
      </c>
      <c r="O287" s="8">
        <v>1000</v>
      </c>
      <c r="P287" s="8">
        <v>0</v>
      </c>
      <c r="Q287" s="8">
        <v>0</v>
      </c>
      <c r="R287" s="8">
        <v>0</v>
      </c>
      <c r="S287" s="8">
        <v>0</v>
      </c>
      <c r="T287" s="8">
        <v>0</v>
      </c>
      <c r="U287" s="8">
        <v>0</v>
      </c>
      <c r="V287" s="8">
        <v>0</v>
      </c>
      <c r="W287" s="93">
        <f t="shared" si="69"/>
        <v>5464.7</v>
      </c>
    </row>
    <row r="288" spans="1:23" ht="20.25" customHeight="1" x14ac:dyDescent="0.25">
      <c r="A288" s="173"/>
      <c r="B288" s="164"/>
      <c r="C288" s="175"/>
      <c r="D288" s="173"/>
      <c r="E288" s="173"/>
      <c r="F288" s="173"/>
      <c r="G288" s="173"/>
      <c r="H288" s="14" t="s">
        <v>7</v>
      </c>
      <c r="I288" s="64" t="s">
        <v>188</v>
      </c>
      <c r="J288" s="64">
        <v>631</v>
      </c>
      <c r="K288" s="31">
        <v>1956.4</v>
      </c>
      <c r="L288" s="8">
        <v>2056.3000000000002</v>
      </c>
      <c r="M288" s="8">
        <v>1500</v>
      </c>
      <c r="N288" s="8">
        <v>3150.7</v>
      </c>
      <c r="O288" s="8">
        <v>2249.5</v>
      </c>
      <c r="P288" s="8">
        <v>0</v>
      </c>
      <c r="Q288" s="8">
        <v>0</v>
      </c>
      <c r="R288" s="8">
        <v>0</v>
      </c>
      <c r="S288" s="8">
        <v>0</v>
      </c>
      <c r="T288" s="8">
        <v>0</v>
      </c>
      <c r="U288" s="8">
        <v>0</v>
      </c>
      <c r="V288" s="8">
        <v>0</v>
      </c>
      <c r="W288" s="93">
        <f t="shared" si="69"/>
        <v>10912.900000000001</v>
      </c>
    </row>
    <row r="289" spans="1:23" ht="36.75" customHeight="1" x14ac:dyDescent="0.25">
      <c r="A289" s="147" t="s">
        <v>116</v>
      </c>
      <c r="B289" s="118" t="s">
        <v>358</v>
      </c>
      <c r="C289" s="30" t="s">
        <v>90</v>
      </c>
      <c r="D289" s="64">
        <v>1</v>
      </c>
      <c r="E289" s="64" t="s">
        <v>90</v>
      </c>
      <c r="F289" s="64" t="s">
        <v>90</v>
      </c>
      <c r="G289" s="64" t="s">
        <v>90</v>
      </c>
      <c r="H289" s="59" t="s">
        <v>90</v>
      </c>
      <c r="I289" s="59" t="s">
        <v>90</v>
      </c>
      <c r="J289" s="59" t="s">
        <v>90</v>
      </c>
      <c r="K289" s="59" t="s">
        <v>90</v>
      </c>
      <c r="L289" s="59" t="s">
        <v>90</v>
      </c>
      <c r="M289" s="59" t="s">
        <v>90</v>
      </c>
      <c r="N289" s="59" t="s">
        <v>90</v>
      </c>
      <c r="O289" s="59" t="s">
        <v>90</v>
      </c>
      <c r="P289" s="59" t="s">
        <v>90</v>
      </c>
      <c r="Q289" s="59" t="s">
        <v>90</v>
      </c>
      <c r="R289" s="59" t="s">
        <v>90</v>
      </c>
      <c r="S289" s="59" t="s">
        <v>90</v>
      </c>
      <c r="T289" s="59" t="s">
        <v>90</v>
      </c>
      <c r="U289" s="59" t="s">
        <v>90</v>
      </c>
      <c r="V289" s="59" t="s">
        <v>90</v>
      </c>
      <c r="W289" s="93" t="s">
        <v>90</v>
      </c>
    </row>
    <row r="290" spans="1:23" ht="30" customHeight="1" x14ac:dyDescent="0.25">
      <c r="A290" s="148"/>
      <c r="B290" s="15" t="s">
        <v>91</v>
      </c>
      <c r="C290" s="117" t="s">
        <v>151</v>
      </c>
      <c r="D290" s="59" t="s">
        <v>90</v>
      </c>
      <c r="E290" s="59" t="s">
        <v>90</v>
      </c>
      <c r="F290" s="59" t="s">
        <v>90</v>
      </c>
      <c r="G290" s="59" t="s">
        <v>90</v>
      </c>
      <c r="H290" s="14" t="s">
        <v>7</v>
      </c>
      <c r="I290" s="64" t="s">
        <v>187</v>
      </c>
      <c r="J290" s="64">
        <v>633</v>
      </c>
      <c r="K290" s="12">
        <v>0</v>
      </c>
      <c r="L290" s="12">
        <v>0</v>
      </c>
      <c r="M290" s="12">
        <v>0</v>
      </c>
      <c r="N290" s="12">
        <v>0</v>
      </c>
      <c r="O290" s="12">
        <v>0</v>
      </c>
      <c r="P290" s="12">
        <v>1680</v>
      </c>
      <c r="Q290" s="12">
        <v>1802</v>
      </c>
      <c r="R290" s="12">
        <v>905</v>
      </c>
      <c r="S290" s="12">
        <v>1129.5</v>
      </c>
      <c r="T290" s="12">
        <v>1200</v>
      </c>
      <c r="U290" s="12">
        <v>922.4</v>
      </c>
      <c r="V290" s="12">
        <v>1149.9000000000001</v>
      </c>
      <c r="W290" s="93">
        <f t="shared" si="69"/>
        <v>8788.7999999999993</v>
      </c>
    </row>
    <row r="291" spans="1:23" ht="36.75" customHeight="1" x14ac:dyDescent="0.25">
      <c r="A291" s="64" t="s">
        <v>117</v>
      </c>
      <c r="B291" s="118" t="s">
        <v>1026</v>
      </c>
      <c r="C291" s="30" t="s">
        <v>73</v>
      </c>
      <c r="D291" s="64">
        <v>1</v>
      </c>
      <c r="E291" s="64" t="s">
        <v>38</v>
      </c>
      <c r="F291" s="64" t="s">
        <v>90</v>
      </c>
      <c r="G291" s="59" t="s">
        <v>90</v>
      </c>
      <c r="H291" s="86" t="s">
        <v>90</v>
      </c>
      <c r="I291" s="86" t="s">
        <v>90</v>
      </c>
      <c r="J291" s="86" t="s">
        <v>90</v>
      </c>
      <c r="K291" s="64" t="s">
        <v>210</v>
      </c>
      <c r="L291" s="64" t="s">
        <v>210</v>
      </c>
      <c r="M291" s="12" t="s">
        <v>210</v>
      </c>
      <c r="N291" s="64" t="s">
        <v>210</v>
      </c>
      <c r="O291" s="64" t="s">
        <v>210</v>
      </c>
      <c r="P291" s="64" t="s">
        <v>279</v>
      </c>
      <c r="Q291" s="64" t="s">
        <v>279</v>
      </c>
      <c r="R291" s="64" t="s">
        <v>279</v>
      </c>
      <c r="S291" s="64" t="s">
        <v>279</v>
      </c>
      <c r="T291" s="64" t="s">
        <v>279</v>
      </c>
      <c r="U291" s="64" t="s">
        <v>279</v>
      </c>
      <c r="V291" s="64" t="s">
        <v>279</v>
      </c>
      <c r="W291" s="93" t="s">
        <v>90</v>
      </c>
    </row>
    <row r="292" spans="1:23" ht="53.25" customHeight="1" x14ac:dyDescent="0.25">
      <c r="A292" s="147" t="s">
        <v>280</v>
      </c>
      <c r="B292" s="118" t="s">
        <v>1082</v>
      </c>
      <c r="C292" s="30" t="s">
        <v>90</v>
      </c>
      <c r="D292" s="59">
        <v>1</v>
      </c>
      <c r="E292" s="59" t="s">
        <v>90</v>
      </c>
      <c r="F292" s="59" t="s">
        <v>90</v>
      </c>
      <c r="G292" s="59" t="s">
        <v>90</v>
      </c>
      <c r="H292" s="59" t="s">
        <v>90</v>
      </c>
      <c r="I292" s="59" t="s">
        <v>90</v>
      </c>
      <c r="J292" s="59" t="s">
        <v>90</v>
      </c>
      <c r="K292" s="59" t="s">
        <v>90</v>
      </c>
      <c r="L292" s="59" t="s">
        <v>90</v>
      </c>
      <c r="M292" s="59" t="s">
        <v>90</v>
      </c>
      <c r="N292" s="59" t="s">
        <v>90</v>
      </c>
      <c r="O292" s="59" t="s">
        <v>90</v>
      </c>
      <c r="P292" s="59" t="s">
        <v>90</v>
      </c>
      <c r="Q292" s="59" t="s">
        <v>90</v>
      </c>
      <c r="R292" s="59" t="s">
        <v>90</v>
      </c>
      <c r="S292" s="59" t="s">
        <v>90</v>
      </c>
      <c r="T292" s="59" t="s">
        <v>90</v>
      </c>
      <c r="U292" s="59" t="s">
        <v>90</v>
      </c>
      <c r="V292" s="59" t="s">
        <v>90</v>
      </c>
      <c r="W292" s="93" t="s">
        <v>90</v>
      </c>
    </row>
    <row r="293" spans="1:23" ht="27" customHeight="1" x14ac:dyDescent="0.25">
      <c r="A293" s="148"/>
      <c r="B293" s="15" t="s">
        <v>91</v>
      </c>
      <c r="C293" s="30" t="s">
        <v>151</v>
      </c>
      <c r="D293" s="59" t="s">
        <v>90</v>
      </c>
      <c r="E293" s="59" t="s">
        <v>90</v>
      </c>
      <c r="F293" s="59" t="s">
        <v>90</v>
      </c>
      <c r="G293" s="59" t="s">
        <v>90</v>
      </c>
      <c r="H293" s="14" t="s">
        <v>7</v>
      </c>
      <c r="I293" s="64" t="s">
        <v>188</v>
      </c>
      <c r="J293" s="64">
        <v>631</v>
      </c>
      <c r="K293" s="20">
        <v>0</v>
      </c>
      <c r="L293" s="20">
        <v>0</v>
      </c>
      <c r="M293" s="12">
        <v>0</v>
      </c>
      <c r="N293" s="20">
        <v>0</v>
      </c>
      <c r="O293" s="20">
        <v>0</v>
      </c>
      <c r="P293" s="12">
        <v>782</v>
      </c>
      <c r="Q293" s="12">
        <v>782</v>
      </c>
      <c r="R293" s="12">
        <v>2193.6999999999998</v>
      </c>
      <c r="S293" s="12">
        <v>2506.9</v>
      </c>
      <c r="T293" s="12">
        <v>2716.9</v>
      </c>
      <c r="U293" s="12">
        <v>2088.5</v>
      </c>
      <c r="V293" s="12">
        <v>2603.5</v>
      </c>
      <c r="W293" s="93">
        <f t="shared" si="69"/>
        <v>13673.5</v>
      </c>
    </row>
    <row r="294" spans="1:23" ht="84" customHeight="1" x14ac:dyDescent="0.25">
      <c r="A294" s="64" t="s">
        <v>118</v>
      </c>
      <c r="B294" s="122" t="s">
        <v>451</v>
      </c>
      <c r="C294" s="117" t="s">
        <v>90</v>
      </c>
      <c r="D294" s="64">
        <v>1</v>
      </c>
      <c r="E294" s="64" t="s">
        <v>90</v>
      </c>
      <c r="F294" s="64" t="s">
        <v>614</v>
      </c>
      <c r="G294" s="59" t="s">
        <v>236</v>
      </c>
      <c r="H294" s="59" t="s">
        <v>90</v>
      </c>
      <c r="I294" s="59" t="s">
        <v>90</v>
      </c>
      <c r="J294" s="59" t="s">
        <v>90</v>
      </c>
      <c r="K294" s="64" t="s">
        <v>90</v>
      </c>
      <c r="L294" s="64" t="s">
        <v>90</v>
      </c>
      <c r="M294" s="64" t="s">
        <v>90</v>
      </c>
      <c r="N294" s="64" t="s">
        <v>90</v>
      </c>
      <c r="O294" s="64" t="s">
        <v>90</v>
      </c>
      <c r="P294" s="64" t="s">
        <v>90</v>
      </c>
      <c r="Q294" s="64" t="s">
        <v>90</v>
      </c>
      <c r="R294" s="64" t="s">
        <v>90</v>
      </c>
      <c r="S294" s="64" t="s">
        <v>90</v>
      </c>
      <c r="T294" s="64" t="s">
        <v>90</v>
      </c>
      <c r="U294" s="64" t="s">
        <v>90</v>
      </c>
      <c r="V294" s="64" t="s">
        <v>90</v>
      </c>
      <c r="W294" s="93" t="s">
        <v>90</v>
      </c>
    </row>
    <row r="295" spans="1:23" ht="24.75" customHeight="1" x14ac:dyDescent="0.25">
      <c r="B295" s="118" t="s">
        <v>91</v>
      </c>
      <c r="C295" s="117" t="s">
        <v>151</v>
      </c>
      <c r="D295" s="64" t="s">
        <v>90</v>
      </c>
      <c r="E295" s="64" t="s">
        <v>90</v>
      </c>
      <c r="F295" s="64" t="s">
        <v>90</v>
      </c>
      <c r="G295" s="59" t="s">
        <v>90</v>
      </c>
      <c r="H295" s="59" t="s">
        <v>90</v>
      </c>
      <c r="I295" s="59" t="s">
        <v>90</v>
      </c>
      <c r="J295" s="59" t="s">
        <v>90</v>
      </c>
      <c r="K295" s="64">
        <v>0</v>
      </c>
      <c r="L295" s="64">
        <v>0</v>
      </c>
      <c r="M295" s="12">
        <v>0</v>
      </c>
      <c r="N295" s="22">
        <f t="shared" ref="N295:S295" si="82">N298</f>
        <v>14515.6</v>
      </c>
      <c r="O295" s="22">
        <f t="shared" si="82"/>
        <v>29900.01</v>
      </c>
      <c r="P295" s="22">
        <f t="shared" si="82"/>
        <v>37712</v>
      </c>
      <c r="Q295" s="22">
        <f>Q298</f>
        <v>39113.9</v>
      </c>
      <c r="R295" s="22">
        <f>R298</f>
        <v>37488.9</v>
      </c>
      <c r="S295" s="22">
        <f t="shared" si="82"/>
        <v>40656.5</v>
      </c>
      <c r="T295" s="22">
        <f>T298</f>
        <v>43980.7</v>
      </c>
      <c r="U295" s="22">
        <f>U298</f>
        <v>33807.9</v>
      </c>
      <c r="V295" s="22">
        <f>V298</f>
        <v>42141.599999999999</v>
      </c>
      <c r="W295" s="93">
        <f t="shared" si="69"/>
        <v>319317.11</v>
      </c>
    </row>
    <row r="296" spans="1:23" ht="219" customHeight="1" x14ac:dyDescent="0.25">
      <c r="A296" s="64" t="s">
        <v>227</v>
      </c>
      <c r="B296" s="118" t="s">
        <v>357</v>
      </c>
      <c r="C296" s="117" t="s">
        <v>99</v>
      </c>
      <c r="D296" s="64">
        <v>1</v>
      </c>
      <c r="E296" s="64" t="s">
        <v>426</v>
      </c>
      <c r="F296" s="104" t="s">
        <v>614</v>
      </c>
      <c r="G296" s="103" t="s">
        <v>236</v>
      </c>
      <c r="H296" s="59" t="s">
        <v>90</v>
      </c>
      <c r="I296" s="59" t="s">
        <v>90</v>
      </c>
      <c r="J296" s="59" t="s">
        <v>90</v>
      </c>
      <c r="K296" s="64" t="s">
        <v>90</v>
      </c>
      <c r="L296" s="64" t="s">
        <v>90</v>
      </c>
      <c r="M296" s="12" t="s">
        <v>90</v>
      </c>
      <c r="N296" s="64">
        <v>6.6</v>
      </c>
      <c r="O296" s="64">
        <v>10</v>
      </c>
      <c r="P296" s="64">
        <v>10</v>
      </c>
      <c r="Q296" s="64">
        <v>10</v>
      </c>
      <c r="R296" s="64">
        <v>26.5</v>
      </c>
      <c r="S296" s="64">
        <v>26.5</v>
      </c>
      <c r="T296" s="64">
        <v>26.5</v>
      </c>
      <c r="U296" s="64">
        <v>26.5</v>
      </c>
      <c r="V296" s="64">
        <v>26.5</v>
      </c>
      <c r="W296" s="93" t="s">
        <v>90</v>
      </c>
    </row>
    <row r="297" spans="1:23" ht="66" customHeight="1" x14ac:dyDescent="0.25">
      <c r="A297" s="147" t="s">
        <v>155</v>
      </c>
      <c r="B297" s="118" t="s">
        <v>356</v>
      </c>
      <c r="C297" s="117" t="s">
        <v>90</v>
      </c>
      <c r="D297" s="64">
        <v>1</v>
      </c>
      <c r="E297" s="64" t="s">
        <v>90</v>
      </c>
      <c r="F297" s="64" t="s">
        <v>614</v>
      </c>
      <c r="G297" s="59" t="s">
        <v>236</v>
      </c>
      <c r="H297" s="59" t="s">
        <v>90</v>
      </c>
      <c r="I297" s="59" t="s">
        <v>90</v>
      </c>
      <c r="J297" s="59" t="s">
        <v>90</v>
      </c>
      <c r="K297" s="59" t="s">
        <v>90</v>
      </c>
      <c r="L297" s="59" t="s">
        <v>90</v>
      </c>
      <c r="M297" s="59" t="s">
        <v>90</v>
      </c>
      <c r="N297" s="59" t="s">
        <v>90</v>
      </c>
      <c r="O297" s="59" t="s">
        <v>90</v>
      </c>
      <c r="P297" s="59" t="s">
        <v>90</v>
      </c>
      <c r="Q297" s="59" t="s">
        <v>90</v>
      </c>
      <c r="R297" s="59" t="s">
        <v>90</v>
      </c>
      <c r="S297" s="59" t="s">
        <v>90</v>
      </c>
      <c r="T297" s="59" t="s">
        <v>90</v>
      </c>
      <c r="U297" s="59" t="s">
        <v>90</v>
      </c>
      <c r="V297" s="59" t="s">
        <v>90</v>
      </c>
      <c r="W297" s="93" t="s">
        <v>90</v>
      </c>
    </row>
    <row r="298" spans="1:23" ht="27.75" customHeight="1" x14ac:dyDescent="0.25">
      <c r="A298" s="148"/>
      <c r="B298" s="118" t="s">
        <v>91</v>
      </c>
      <c r="C298" s="117" t="s">
        <v>151</v>
      </c>
      <c r="D298" s="64" t="s">
        <v>90</v>
      </c>
      <c r="E298" s="64" t="s">
        <v>90</v>
      </c>
      <c r="F298" s="64" t="s">
        <v>90</v>
      </c>
      <c r="G298" s="15" t="s">
        <v>90</v>
      </c>
      <c r="H298" s="64">
        <v>1006</v>
      </c>
      <c r="I298" s="64" t="s">
        <v>558</v>
      </c>
      <c r="J298" s="64">
        <v>633</v>
      </c>
      <c r="K298" s="64" t="s">
        <v>90</v>
      </c>
      <c r="L298" s="104" t="s">
        <v>90</v>
      </c>
      <c r="M298" s="104" t="s">
        <v>90</v>
      </c>
      <c r="N298" s="24">
        <v>14515.6</v>
      </c>
      <c r="O298" s="24">
        <v>29900.01</v>
      </c>
      <c r="P298" s="24">
        <v>37712</v>
      </c>
      <c r="Q298" s="24">
        <v>39113.9</v>
      </c>
      <c r="R298" s="24">
        <v>37488.9</v>
      </c>
      <c r="S298" s="24">
        <v>40656.5</v>
      </c>
      <c r="T298" s="24">
        <v>43980.7</v>
      </c>
      <c r="U298" s="24">
        <v>33807.9</v>
      </c>
      <c r="V298" s="24">
        <v>42141.599999999999</v>
      </c>
      <c r="W298" s="93">
        <f t="shared" si="69"/>
        <v>319317.11</v>
      </c>
    </row>
    <row r="299" spans="1:23" ht="82.5" customHeight="1" x14ac:dyDescent="0.25">
      <c r="A299" s="59" t="s">
        <v>472</v>
      </c>
      <c r="B299" s="118" t="s">
        <v>354</v>
      </c>
      <c r="C299" s="117" t="s">
        <v>90</v>
      </c>
      <c r="D299" s="64">
        <v>1</v>
      </c>
      <c r="E299" s="64" t="s">
        <v>90</v>
      </c>
      <c r="F299" s="64" t="s">
        <v>90</v>
      </c>
      <c r="G299" s="59" t="s">
        <v>270</v>
      </c>
      <c r="H299" s="64" t="s">
        <v>90</v>
      </c>
      <c r="I299" s="64" t="s">
        <v>90</v>
      </c>
      <c r="J299" s="64" t="s">
        <v>90</v>
      </c>
      <c r="K299" s="64" t="s">
        <v>90</v>
      </c>
      <c r="L299" s="64" t="s">
        <v>90</v>
      </c>
      <c r="M299" s="64" t="s">
        <v>90</v>
      </c>
      <c r="N299" s="64" t="s">
        <v>90</v>
      </c>
      <c r="O299" s="64" t="s">
        <v>90</v>
      </c>
      <c r="P299" s="64" t="s">
        <v>90</v>
      </c>
      <c r="Q299" s="64" t="s">
        <v>90</v>
      </c>
      <c r="R299" s="64" t="s">
        <v>90</v>
      </c>
      <c r="S299" s="64" t="s">
        <v>90</v>
      </c>
      <c r="T299" s="64" t="s">
        <v>90</v>
      </c>
      <c r="U299" s="64" t="s">
        <v>90</v>
      </c>
      <c r="V299" s="64" t="s">
        <v>90</v>
      </c>
      <c r="W299" s="93" t="s">
        <v>90</v>
      </c>
    </row>
    <row r="300" spans="1:23" ht="68.25" customHeight="1" x14ac:dyDescent="0.25">
      <c r="A300" s="147" t="s">
        <v>266</v>
      </c>
      <c r="B300" s="122" t="s">
        <v>355</v>
      </c>
      <c r="C300" s="117" t="s">
        <v>151</v>
      </c>
      <c r="D300" s="64">
        <v>1</v>
      </c>
      <c r="E300" s="64" t="s">
        <v>90</v>
      </c>
      <c r="F300" s="64" t="s">
        <v>615</v>
      </c>
      <c r="G300" s="59" t="s">
        <v>270</v>
      </c>
      <c r="H300" s="59" t="s">
        <v>90</v>
      </c>
      <c r="I300" s="59" t="s">
        <v>90</v>
      </c>
      <c r="J300" s="59" t="s">
        <v>90</v>
      </c>
      <c r="K300" s="64" t="s">
        <v>90</v>
      </c>
      <c r="L300" s="104" t="s">
        <v>90</v>
      </c>
      <c r="M300" s="104" t="s">
        <v>90</v>
      </c>
      <c r="N300" s="104" t="s">
        <v>90</v>
      </c>
      <c r="O300" s="104" t="s">
        <v>90</v>
      </c>
      <c r="P300" s="64" t="s">
        <v>90</v>
      </c>
      <c r="Q300" s="64" t="s">
        <v>90</v>
      </c>
      <c r="R300" s="64" t="s">
        <v>90</v>
      </c>
      <c r="S300" s="64" t="s">
        <v>90</v>
      </c>
      <c r="T300" s="64" t="s">
        <v>90</v>
      </c>
      <c r="U300" s="64" t="s">
        <v>90</v>
      </c>
      <c r="V300" s="64" t="s">
        <v>90</v>
      </c>
      <c r="W300" s="93" t="s">
        <v>90</v>
      </c>
    </row>
    <row r="301" spans="1:23" ht="28.5" customHeight="1" x14ac:dyDescent="0.25">
      <c r="A301" s="155"/>
      <c r="B301" s="118" t="s">
        <v>91</v>
      </c>
      <c r="C301" s="117" t="s">
        <v>151</v>
      </c>
      <c r="D301" s="64" t="s">
        <v>90</v>
      </c>
      <c r="E301" s="64" t="s">
        <v>90</v>
      </c>
      <c r="F301" s="64" t="s">
        <v>90</v>
      </c>
      <c r="G301" s="15" t="s">
        <v>90</v>
      </c>
      <c r="H301" s="15" t="s">
        <v>90</v>
      </c>
      <c r="I301" s="15" t="s">
        <v>90</v>
      </c>
      <c r="J301" s="15" t="s">
        <v>90</v>
      </c>
      <c r="K301" s="104" t="s">
        <v>90</v>
      </c>
      <c r="L301" s="104" t="s">
        <v>90</v>
      </c>
      <c r="M301" s="104" t="s">
        <v>90</v>
      </c>
      <c r="N301" s="104" t="s">
        <v>90</v>
      </c>
      <c r="O301" s="104" t="s">
        <v>90</v>
      </c>
      <c r="P301" s="22">
        <f t="shared" ref="P301:U301" si="83">P307+P306+P311+P312+P317+P318</f>
        <v>404.59999999999997</v>
      </c>
      <c r="Q301" s="48">
        <f t="shared" si="83"/>
        <v>0</v>
      </c>
      <c r="R301" s="24">
        <f>R307+R306+R311+R312+R317+R318</f>
        <v>10962.4</v>
      </c>
      <c r="S301" s="24">
        <f>S307+S306+S311+S312+S317+S318</f>
        <v>1161.5</v>
      </c>
      <c r="T301" s="24">
        <f t="shared" si="83"/>
        <v>11355.5</v>
      </c>
      <c r="U301" s="22">
        <f t="shared" si="83"/>
        <v>11026.11</v>
      </c>
      <c r="V301" s="84">
        <f t="shared" ref="V301" si="84">V307+V306+V311+V312+V317+V318</f>
        <v>0</v>
      </c>
      <c r="W301" s="93">
        <f t="shared" si="69"/>
        <v>34910.11</v>
      </c>
    </row>
    <row r="302" spans="1:23" ht="27.75" customHeight="1" x14ac:dyDescent="0.25">
      <c r="A302" s="148"/>
      <c r="B302" s="118" t="s">
        <v>56</v>
      </c>
      <c r="C302" s="117" t="s">
        <v>151</v>
      </c>
      <c r="D302" s="64" t="s">
        <v>90</v>
      </c>
      <c r="E302" s="64" t="s">
        <v>90</v>
      </c>
      <c r="F302" s="64" t="s">
        <v>90</v>
      </c>
      <c r="G302" s="15" t="s">
        <v>90</v>
      </c>
      <c r="H302" s="15" t="s">
        <v>90</v>
      </c>
      <c r="I302" s="15" t="s">
        <v>90</v>
      </c>
      <c r="J302" s="15" t="s">
        <v>90</v>
      </c>
      <c r="K302" s="104" t="s">
        <v>90</v>
      </c>
      <c r="L302" s="104" t="s">
        <v>90</v>
      </c>
      <c r="M302" s="104" t="s">
        <v>90</v>
      </c>
      <c r="N302" s="104" t="s">
        <v>90</v>
      </c>
      <c r="O302" s="104" t="s">
        <v>90</v>
      </c>
      <c r="P302" s="113">
        <f>P309+P308+P319</f>
        <v>19825.300000000003</v>
      </c>
      <c r="Q302" s="48">
        <f>Q309+Q308+Q319</f>
        <v>0</v>
      </c>
      <c r="R302" s="24">
        <f t="shared" ref="R302:U302" si="85">R309+R308+R313+R314+R319</f>
        <v>50606.8</v>
      </c>
      <c r="S302" s="24">
        <f t="shared" si="85"/>
        <v>56912.599000000002</v>
      </c>
      <c r="T302" s="24">
        <f t="shared" si="85"/>
        <v>63727.5</v>
      </c>
      <c r="U302" s="24">
        <f t="shared" si="85"/>
        <v>540279</v>
      </c>
      <c r="V302" s="84">
        <f t="shared" ref="V302" si="86">V309+V308+V313+V314+V319</f>
        <v>0</v>
      </c>
      <c r="W302" s="93">
        <f t="shared" si="69"/>
        <v>731351.19900000002</v>
      </c>
    </row>
    <row r="303" spans="1:23" ht="52.5" customHeight="1" x14ac:dyDescent="0.25">
      <c r="A303" s="64" t="s">
        <v>271</v>
      </c>
      <c r="B303" s="118" t="s">
        <v>464</v>
      </c>
      <c r="C303" s="117" t="s">
        <v>126</v>
      </c>
      <c r="D303" s="64">
        <v>1</v>
      </c>
      <c r="E303" s="64" t="s">
        <v>38</v>
      </c>
      <c r="F303" s="64" t="s">
        <v>90</v>
      </c>
      <c r="G303" s="15" t="s">
        <v>90</v>
      </c>
      <c r="H303" s="15" t="s">
        <v>90</v>
      </c>
      <c r="I303" s="15" t="s">
        <v>90</v>
      </c>
      <c r="J303" s="15" t="s">
        <v>90</v>
      </c>
      <c r="K303" s="64" t="s">
        <v>90</v>
      </c>
      <c r="L303" s="64" t="s">
        <v>90</v>
      </c>
      <c r="M303" s="64" t="s">
        <v>90</v>
      </c>
      <c r="N303" s="64" t="s">
        <v>90</v>
      </c>
      <c r="O303" s="64" t="s">
        <v>90</v>
      </c>
      <c r="P303" s="32" t="s">
        <v>90</v>
      </c>
      <c r="Q303" s="64" t="s">
        <v>90</v>
      </c>
      <c r="R303" s="64">
        <v>1700</v>
      </c>
      <c r="S303" s="64">
        <v>1900</v>
      </c>
      <c r="T303" s="64">
        <v>2100</v>
      </c>
      <c r="U303" s="64">
        <v>2400</v>
      </c>
      <c r="V303" s="115">
        <v>0</v>
      </c>
      <c r="W303" s="93" t="s">
        <v>90</v>
      </c>
    </row>
    <row r="304" spans="1:23" ht="214.5" customHeight="1" x14ac:dyDescent="0.25">
      <c r="A304" s="58" t="s">
        <v>305</v>
      </c>
      <c r="B304" s="118" t="s">
        <v>406</v>
      </c>
      <c r="C304" s="117" t="s">
        <v>99</v>
      </c>
      <c r="D304" s="64">
        <v>1</v>
      </c>
      <c r="E304" s="64" t="s">
        <v>1083</v>
      </c>
      <c r="F304" s="64" t="s">
        <v>616</v>
      </c>
      <c r="G304" s="15" t="s">
        <v>90</v>
      </c>
      <c r="H304" s="64" t="s">
        <v>90</v>
      </c>
      <c r="I304" s="64" t="s">
        <v>90</v>
      </c>
      <c r="J304" s="64" t="s">
        <v>90</v>
      </c>
      <c r="K304" s="64" t="s">
        <v>90</v>
      </c>
      <c r="L304" s="64" t="s">
        <v>90</v>
      </c>
      <c r="M304" s="64" t="s">
        <v>90</v>
      </c>
      <c r="N304" s="64" t="s">
        <v>90</v>
      </c>
      <c r="O304" s="64" t="s">
        <v>90</v>
      </c>
      <c r="P304" s="32" t="s">
        <v>90</v>
      </c>
      <c r="Q304" s="64" t="s">
        <v>90</v>
      </c>
      <c r="R304" s="64">
        <v>4.3</v>
      </c>
      <c r="S304" s="64">
        <v>4.3</v>
      </c>
      <c r="T304" s="64">
        <v>11.34</v>
      </c>
      <c r="U304" s="64">
        <v>11.35</v>
      </c>
      <c r="V304" s="64">
        <v>0</v>
      </c>
      <c r="W304" s="93" t="s">
        <v>90</v>
      </c>
    </row>
    <row r="305" spans="1:23" ht="53.25" customHeight="1" x14ac:dyDescent="0.25">
      <c r="A305" s="147" t="s">
        <v>267</v>
      </c>
      <c r="B305" s="118" t="s">
        <v>407</v>
      </c>
      <c r="C305" s="120" t="s">
        <v>90</v>
      </c>
      <c r="D305" s="64">
        <v>1</v>
      </c>
      <c r="E305" s="64" t="s">
        <v>90</v>
      </c>
      <c r="F305" s="64" t="s">
        <v>615</v>
      </c>
      <c r="G305" s="15" t="s">
        <v>90</v>
      </c>
      <c r="H305" s="180" t="s">
        <v>70</v>
      </c>
      <c r="I305" s="178"/>
      <c r="J305" s="179"/>
      <c r="K305" s="64" t="s">
        <v>90</v>
      </c>
      <c r="L305" s="64" t="s">
        <v>90</v>
      </c>
      <c r="M305" s="64" t="s">
        <v>90</v>
      </c>
      <c r="N305" s="64" t="s">
        <v>90</v>
      </c>
      <c r="O305" s="64" t="s">
        <v>90</v>
      </c>
      <c r="P305" s="22">
        <f>P306+P307+P308+P309</f>
        <v>20229.900000000001</v>
      </c>
      <c r="Q305" s="64" t="s">
        <v>90</v>
      </c>
      <c r="R305" s="64" t="s">
        <v>90</v>
      </c>
      <c r="S305" s="64" t="s">
        <v>90</v>
      </c>
      <c r="T305" s="64" t="s">
        <v>90</v>
      </c>
      <c r="U305" s="64" t="s">
        <v>90</v>
      </c>
      <c r="V305" s="64" t="s">
        <v>90</v>
      </c>
      <c r="W305" s="93" t="s">
        <v>90</v>
      </c>
    </row>
    <row r="306" spans="1:23" ht="31.5" customHeight="1" x14ac:dyDescent="0.25">
      <c r="A306" s="155"/>
      <c r="B306" s="160" t="s">
        <v>91</v>
      </c>
      <c r="C306" s="120" t="s">
        <v>151</v>
      </c>
      <c r="D306" s="64" t="s">
        <v>90</v>
      </c>
      <c r="E306" s="64" t="s">
        <v>90</v>
      </c>
      <c r="F306" s="64" t="s">
        <v>90</v>
      </c>
      <c r="G306" s="15" t="s">
        <v>90</v>
      </c>
      <c r="H306" s="64">
        <v>1002</v>
      </c>
      <c r="I306" s="64" t="s">
        <v>269</v>
      </c>
      <c r="J306" s="64">
        <v>612</v>
      </c>
      <c r="K306" s="104" t="s">
        <v>90</v>
      </c>
      <c r="L306" s="104" t="s">
        <v>90</v>
      </c>
      <c r="M306" s="104" t="s">
        <v>90</v>
      </c>
      <c r="N306" s="104" t="s">
        <v>90</v>
      </c>
      <c r="O306" s="104" t="s">
        <v>90</v>
      </c>
      <c r="P306" s="22">
        <v>336.4</v>
      </c>
      <c r="Q306" s="20">
        <v>0</v>
      </c>
      <c r="R306" s="20">
        <v>0</v>
      </c>
      <c r="S306" s="20">
        <v>0</v>
      </c>
      <c r="T306" s="20">
        <v>0</v>
      </c>
      <c r="U306" s="20">
        <v>0</v>
      </c>
      <c r="V306" s="20">
        <v>0</v>
      </c>
      <c r="W306" s="93">
        <f t="shared" ref="W306:W369" si="87">SUM(K306:S306)+T306+U306+V306</f>
        <v>336.4</v>
      </c>
    </row>
    <row r="307" spans="1:23" ht="30" customHeight="1" x14ac:dyDescent="0.25">
      <c r="A307" s="155"/>
      <c r="B307" s="164"/>
      <c r="C307" s="30"/>
      <c r="D307" s="64" t="s">
        <v>90</v>
      </c>
      <c r="E307" s="64" t="s">
        <v>90</v>
      </c>
      <c r="F307" s="64" t="s">
        <v>90</v>
      </c>
      <c r="G307" s="15" t="s">
        <v>90</v>
      </c>
      <c r="H307" s="64">
        <v>1002</v>
      </c>
      <c r="I307" s="64" t="s">
        <v>269</v>
      </c>
      <c r="J307" s="64">
        <v>622</v>
      </c>
      <c r="K307" s="104" t="s">
        <v>90</v>
      </c>
      <c r="L307" s="104" t="s">
        <v>90</v>
      </c>
      <c r="M307" s="104" t="s">
        <v>90</v>
      </c>
      <c r="N307" s="104" t="s">
        <v>90</v>
      </c>
      <c r="O307" s="104" t="s">
        <v>90</v>
      </c>
      <c r="P307" s="22">
        <v>68.2</v>
      </c>
      <c r="Q307" s="20">
        <v>0</v>
      </c>
      <c r="R307" s="20">
        <v>0</v>
      </c>
      <c r="S307" s="20">
        <v>0</v>
      </c>
      <c r="T307" s="20">
        <v>0</v>
      </c>
      <c r="U307" s="20">
        <v>0</v>
      </c>
      <c r="V307" s="20">
        <v>0</v>
      </c>
      <c r="W307" s="93">
        <f t="shared" si="87"/>
        <v>68.2</v>
      </c>
    </row>
    <row r="308" spans="1:23" ht="34.5" customHeight="1" x14ac:dyDescent="0.25">
      <c r="A308" s="155"/>
      <c r="B308" s="160" t="s">
        <v>56</v>
      </c>
      <c r="C308" s="141" t="s">
        <v>151</v>
      </c>
      <c r="D308" s="64" t="s">
        <v>90</v>
      </c>
      <c r="E308" s="64" t="s">
        <v>90</v>
      </c>
      <c r="F308" s="64" t="s">
        <v>90</v>
      </c>
      <c r="G308" s="15" t="s">
        <v>90</v>
      </c>
      <c r="H308" s="64">
        <v>1002</v>
      </c>
      <c r="I308" s="64" t="s">
        <v>269</v>
      </c>
      <c r="J308" s="64">
        <v>612</v>
      </c>
      <c r="K308" s="104" t="s">
        <v>90</v>
      </c>
      <c r="L308" s="104" t="s">
        <v>90</v>
      </c>
      <c r="M308" s="104" t="s">
        <v>90</v>
      </c>
      <c r="N308" s="104" t="s">
        <v>90</v>
      </c>
      <c r="O308" s="104" t="s">
        <v>90</v>
      </c>
      <c r="P308" s="22">
        <v>16483.900000000001</v>
      </c>
      <c r="Q308" s="20">
        <v>0</v>
      </c>
      <c r="R308" s="20">
        <v>0</v>
      </c>
      <c r="S308" s="20">
        <v>0</v>
      </c>
      <c r="T308" s="20">
        <v>0</v>
      </c>
      <c r="U308" s="20">
        <v>0</v>
      </c>
      <c r="V308" s="20">
        <v>0</v>
      </c>
      <c r="W308" s="93">
        <f t="shared" si="87"/>
        <v>16483.900000000001</v>
      </c>
    </row>
    <row r="309" spans="1:23" ht="30" customHeight="1" x14ac:dyDescent="0.25">
      <c r="A309" s="148"/>
      <c r="B309" s="164"/>
      <c r="C309" s="142"/>
      <c r="D309" s="64" t="s">
        <v>90</v>
      </c>
      <c r="E309" s="64" t="s">
        <v>90</v>
      </c>
      <c r="F309" s="64" t="s">
        <v>90</v>
      </c>
      <c r="G309" s="15" t="s">
        <v>90</v>
      </c>
      <c r="H309" s="64">
        <v>1002</v>
      </c>
      <c r="I309" s="64" t="s">
        <v>269</v>
      </c>
      <c r="J309" s="64">
        <v>622</v>
      </c>
      <c r="K309" s="104" t="s">
        <v>90</v>
      </c>
      <c r="L309" s="104" t="s">
        <v>90</v>
      </c>
      <c r="M309" s="104" t="s">
        <v>90</v>
      </c>
      <c r="N309" s="104" t="s">
        <v>90</v>
      </c>
      <c r="O309" s="104" t="s">
        <v>90</v>
      </c>
      <c r="P309" s="22">
        <v>3341.4</v>
      </c>
      <c r="Q309" s="20">
        <v>0</v>
      </c>
      <c r="R309" s="20">
        <v>0</v>
      </c>
      <c r="S309" s="20">
        <v>0</v>
      </c>
      <c r="T309" s="20">
        <v>0</v>
      </c>
      <c r="U309" s="20">
        <v>0</v>
      </c>
      <c r="V309" s="20">
        <v>0</v>
      </c>
      <c r="W309" s="93">
        <f t="shared" si="87"/>
        <v>3341.4</v>
      </c>
    </row>
    <row r="310" spans="1:23" ht="84" customHeight="1" x14ac:dyDescent="0.25">
      <c r="A310" s="147" t="s">
        <v>306</v>
      </c>
      <c r="B310" s="118" t="s">
        <v>412</v>
      </c>
      <c r="C310" s="117" t="s">
        <v>90</v>
      </c>
      <c r="D310" s="64">
        <v>1</v>
      </c>
      <c r="E310" s="64" t="s">
        <v>90</v>
      </c>
      <c r="F310" s="64" t="s">
        <v>616</v>
      </c>
      <c r="G310" s="64" t="s">
        <v>236</v>
      </c>
      <c r="H310" s="180" t="s">
        <v>70</v>
      </c>
      <c r="I310" s="178"/>
      <c r="J310" s="179"/>
      <c r="K310" s="20">
        <v>0</v>
      </c>
      <c r="L310" s="20">
        <v>0</v>
      </c>
      <c r="M310" s="20">
        <v>0</v>
      </c>
      <c r="N310" s="20">
        <v>0</v>
      </c>
      <c r="O310" s="20">
        <v>0</v>
      </c>
      <c r="P310" s="20">
        <v>0</v>
      </c>
      <c r="Q310" s="20">
        <v>0</v>
      </c>
      <c r="R310" s="17">
        <f>R311+R312+R313+R314</f>
        <v>51639.600000000006</v>
      </c>
      <c r="S310" s="17">
        <f>S311+S312+S313+S314</f>
        <v>58074.099000000002</v>
      </c>
      <c r="T310" s="17">
        <f>T311+T312+T313+T314</f>
        <v>65028.1</v>
      </c>
      <c r="U310" s="17">
        <f>U311+U312+U313+U314</f>
        <v>69420.209999999992</v>
      </c>
      <c r="V310" s="19">
        <f>V311+V312+V313+V314</f>
        <v>0</v>
      </c>
      <c r="W310" s="93">
        <f t="shared" si="87"/>
        <v>244162.00899999999</v>
      </c>
    </row>
    <row r="311" spans="1:23" ht="26.25" customHeight="1" x14ac:dyDescent="0.25">
      <c r="A311" s="155"/>
      <c r="B311" s="160" t="s">
        <v>91</v>
      </c>
      <c r="C311" s="141" t="s">
        <v>151</v>
      </c>
      <c r="D311" s="64" t="s">
        <v>90</v>
      </c>
      <c r="E311" s="64" t="s">
        <v>90</v>
      </c>
      <c r="F311" s="64" t="s">
        <v>90</v>
      </c>
      <c r="G311" s="15" t="s">
        <v>90</v>
      </c>
      <c r="H311" s="64">
        <v>1002</v>
      </c>
      <c r="I311" s="64" t="s">
        <v>413</v>
      </c>
      <c r="J311" s="64">
        <v>612</v>
      </c>
      <c r="K311" s="20" t="s">
        <v>90</v>
      </c>
      <c r="L311" s="20" t="s">
        <v>90</v>
      </c>
      <c r="M311" s="20" t="s">
        <v>90</v>
      </c>
      <c r="N311" s="20" t="s">
        <v>90</v>
      </c>
      <c r="O311" s="20" t="s">
        <v>90</v>
      </c>
      <c r="P311" s="20">
        <v>0</v>
      </c>
      <c r="Q311" s="20">
        <v>0</v>
      </c>
      <c r="R311" s="24">
        <v>866.3</v>
      </c>
      <c r="S311" s="22">
        <v>1003.7</v>
      </c>
      <c r="T311" s="24">
        <v>1142.8</v>
      </c>
      <c r="U311" s="17">
        <v>1216.6199999999999</v>
      </c>
      <c r="V311" s="20">
        <v>0</v>
      </c>
      <c r="W311" s="93">
        <f t="shared" si="87"/>
        <v>4229.42</v>
      </c>
    </row>
    <row r="312" spans="1:23" ht="37.5" customHeight="1" x14ac:dyDescent="0.25">
      <c r="A312" s="155"/>
      <c r="B312" s="164"/>
      <c r="C312" s="142"/>
      <c r="D312" s="64" t="s">
        <v>90</v>
      </c>
      <c r="E312" s="64" t="s">
        <v>90</v>
      </c>
      <c r="F312" s="64" t="s">
        <v>90</v>
      </c>
      <c r="G312" s="15" t="s">
        <v>90</v>
      </c>
      <c r="H312" s="64">
        <v>1002</v>
      </c>
      <c r="I312" s="64" t="s">
        <v>413</v>
      </c>
      <c r="J312" s="64">
        <v>622</v>
      </c>
      <c r="K312" s="20" t="s">
        <v>90</v>
      </c>
      <c r="L312" s="20" t="s">
        <v>90</v>
      </c>
      <c r="M312" s="20" t="s">
        <v>90</v>
      </c>
      <c r="N312" s="20" t="s">
        <v>90</v>
      </c>
      <c r="O312" s="20" t="s">
        <v>90</v>
      </c>
      <c r="P312" s="20">
        <v>0</v>
      </c>
      <c r="Q312" s="20">
        <v>0</v>
      </c>
      <c r="R312" s="24">
        <v>166.5</v>
      </c>
      <c r="S312" s="22">
        <v>157.80000000000001</v>
      </c>
      <c r="T312" s="24">
        <v>157.80000000000001</v>
      </c>
      <c r="U312" s="17">
        <v>171.79</v>
      </c>
      <c r="V312" s="20">
        <v>0</v>
      </c>
      <c r="W312" s="93">
        <f t="shared" si="87"/>
        <v>653.89</v>
      </c>
    </row>
    <row r="313" spans="1:23" ht="27" customHeight="1" x14ac:dyDescent="0.25">
      <c r="A313" s="155"/>
      <c r="B313" s="160" t="s">
        <v>56</v>
      </c>
      <c r="C313" s="141" t="s">
        <v>151</v>
      </c>
      <c r="D313" s="64" t="s">
        <v>90</v>
      </c>
      <c r="E313" s="64" t="s">
        <v>90</v>
      </c>
      <c r="F313" s="64" t="s">
        <v>90</v>
      </c>
      <c r="G313" s="15" t="s">
        <v>90</v>
      </c>
      <c r="H313" s="64">
        <v>1002</v>
      </c>
      <c r="I313" s="64" t="s">
        <v>413</v>
      </c>
      <c r="J313" s="64">
        <v>612</v>
      </c>
      <c r="K313" s="20" t="s">
        <v>90</v>
      </c>
      <c r="L313" s="20" t="s">
        <v>90</v>
      </c>
      <c r="M313" s="20" t="s">
        <v>90</v>
      </c>
      <c r="N313" s="20" t="s">
        <v>90</v>
      </c>
      <c r="O313" s="20" t="s">
        <v>90</v>
      </c>
      <c r="P313" s="20">
        <v>0</v>
      </c>
      <c r="Q313" s="20">
        <v>0</v>
      </c>
      <c r="R313" s="24">
        <v>42449.3</v>
      </c>
      <c r="S313" s="24">
        <v>49180.311999999998</v>
      </c>
      <c r="T313" s="24">
        <v>55995.199999999997</v>
      </c>
      <c r="U313" s="17">
        <v>59614.415000000001</v>
      </c>
      <c r="V313" s="20">
        <v>0</v>
      </c>
      <c r="W313" s="93">
        <f t="shared" si="87"/>
        <v>207239.22699999998</v>
      </c>
    </row>
    <row r="314" spans="1:23" ht="29.25" customHeight="1" x14ac:dyDescent="0.25">
      <c r="A314" s="148"/>
      <c r="B314" s="164"/>
      <c r="C314" s="142"/>
      <c r="D314" s="64" t="s">
        <v>90</v>
      </c>
      <c r="E314" s="64" t="s">
        <v>90</v>
      </c>
      <c r="F314" s="64" t="s">
        <v>90</v>
      </c>
      <c r="G314" s="15" t="s">
        <v>90</v>
      </c>
      <c r="H314" s="64">
        <v>1002</v>
      </c>
      <c r="I314" s="64" t="s">
        <v>413</v>
      </c>
      <c r="J314" s="64">
        <v>622</v>
      </c>
      <c r="K314" s="20" t="s">
        <v>90</v>
      </c>
      <c r="L314" s="20" t="s">
        <v>90</v>
      </c>
      <c r="M314" s="20" t="s">
        <v>90</v>
      </c>
      <c r="N314" s="20" t="s">
        <v>90</v>
      </c>
      <c r="O314" s="20" t="s">
        <v>90</v>
      </c>
      <c r="P314" s="20">
        <v>0</v>
      </c>
      <c r="Q314" s="20">
        <v>0</v>
      </c>
      <c r="R314" s="24">
        <v>8157.5</v>
      </c>
      <c r="S314" s="24">
        <v>7732.2870000000003</v>
      </c>
      <c r="T314" s="24">
        <v>7732.3</v>
      </c>
      <c r="U314" s="17">
        <v>8417.3850000000002</v>
      </c>
      <c r="V314" s="20">
        <v>0</v>
      </c>
      <c r="W314" s="93">
        <f t="shared" si="87"/>
        <v>32039.472000000002</v>
      </c>
    </row>
    <row r="315" spans="1:23" ht="278.25" customHeight="1" x14ac:dyDescent="0.25">
      <c r="A315" s="59" t="s">
        <v>403</v>
      </c>
      <c r="B315" s="118" t="s">
        <v>353</v>
      </c>
      <c r="C315" s="117" t="s">
        <v>99</v>
      </c>
      <c r="D315" s="15">
        <v>1</v>
      </c>
      <c r="E315" s="64" t="s">
        <v>1084</v>
      </c>
      <c r="F315" s="15" t="s">
        <v>90</v>
      </c>
      <c r="G315" s="15" t="s">
        <v>90</v>
      </c>
      <c r="H315" s="15" t="s">
        <v>90</v>
      </c>
      <c r="I315" s="15" t="s">
        <v>90</v>
      </c>
      <c r="J315" s="15" t="s">
        <v>90</v>
      </c>
      <c r="K315" s="64" t="s">
        <v>90</v>
      </c>
      <c r="L315" s="81" t="s">
        <v>90</v>
      </c>
      <c r="M315" s="81" t="s">
        <v>90</v>
      </c>
      <c r="N315" s="81" t="s">
        <v>90</v>
      </c>
      <c r="O315" s="81" t="s">
        <v>90</v>
      </c>
      <c r="P315" s="81" t="s">
        <v>90</v>
      </c>
      <c r="Q315" s="81" t="s">
        <v>90</v>
      </c>
      <c r="R315" s="64">
        <v>5.8</v>
      </c>
      <c r="S315" s="64">
        <v>9.4</v>
      </c>
      <c r="T315" s="64">
        <v>11.7</v>
      </c>
      <c r="U315" s="64">
        <v>12.7</v>
      </c>
      <c r="V315" s="64">
        <v>0</v>
      </c>
      <c r="W315" s="93" t="s">
        <v>90</v>
      </c>
    </row>
    <row r="316" spans="1:23" ht="84" customHeight="1" x14ac:dyDescent="0.25">
      <c r="A316" s="147" t="s">
        <v>404</v>
      </c>
      <c r="B316" s="118" t="s">
        <v>315</v>
      </c>
      <c r="D316" s="64">
        <v>1</v>
      </c>
      <c r="E316" s="64" t="s">
        <v>90</v>
      </c>
      <c r="F316" s="64" t="s">
        <v>616</v>
      </c>
      <c r="G316" s="64" t="str">
        <f>G16</f>
        <v>Министерство строительства, дорожного хозяйства  и транспорта Забайкальского края</v>
      </c>
      <c r="H316" s="180" t="s">
        <v>70</v>
      </c>
      <c r="I316" s="178"/>
      <c r="J316" s="179"/>
      <c r="K316" s="20">
        <v>0</v>
      </c>
      <c r="L316" s="20">
        <v>0</v>
      </c>
      <c r="M316" s="20">
        <v>0</v>
      </c>
      <c r="N316" s="20">
        <v>0</v>
      </c>
      <c r="O316" s="20">
        <v>0</v>
      </c>
      <c r="P316" s="20">
        <v>0</v>
      </c>
      <c r="Q316" s="20">
        <v>0</v>
      </c>
      <c r="R316" s="73">
        <f>R317+R318+R319</f>
        <v>9929.6</v>
      </c>
      <c r="S316" s="74">
        <f>S317+S318+S319</f>
        <v>0</v>
      </c>
      <c r="T316" s="73">
        <f>T317+T318+T319</f>
        <v>10054.9</v>
      </c>
      <c r="U316" s="73">
        <f>U317+U318+U319</f>
        <v>481884.9</v>
      </c>
      <c r="V316" s="82">
        <f>V317+V318+V319</f>
        <v>0</v>
      </c>
      <c r="W316" s="93">
        <f t="shared" si="87"/>
        <v>501869.4</v>
      </c>
    </row>
    <row r="317" spans="1:23" ht="30" customHeight="1" x14ac:dyDescent="0.25">
      <c r="A317" s="155"/>
      <c r="B317" s="160" t="s">
        <v>91</v>
      </c>
      <c r="C317" s="141" t="s">
        <v>151</v>
      </c>
      <c r="D317" s="64" t="s">
        <v>90</v>
      </c>
      <c r="E317" s="64" t="s">
        <v>90</v>
      </c>
      <c r="F317" s="64" t="s">
        <v>90</v>
      </c>
      <c r="G317" s="15" t="s">
        <v>90</v>
      </c>
      <c r="H317" s="59">
        <v>1002</v>
      </c>
      <c r="I317" s="59" t="s">
        <v>560</v>
      </c>
      <c r="J317" s="64">
        <v>414</v>
      </c>
      <c r="K317" s="20">
        <v>0</v>
      </c>
      <c r="L317" s="20">
        <v>0</v>
      </c>
      <c r="M317" s="20">
        <v>0</v>
      </c>
      <c r="N317" s="20">
        <v>0</v>
      </c>
      <c r="O317" s="20">
        <v>0</v>
      </c>
      <c r="P317" s="20">
        <v>0</v>
      </c>
      <c r="Q317" s="20">
        <v>0</v>
      </c>
      <c r="R317" s="22">
        <v>9929.6</v>
      </c>
      <c r="S317" s="48">
        <v>0</v>
      </c>
      <c r="T317" s="22">
        <v>10054.9</v>
      </c>
      <c r="U317" s="20">
        <v>0</v>
      </c>
      <c r="V317" s="20">
        <v>0</v>
      </c>
      <c r="W317" s="93">
        <f t="shared" si="87"/>
        <v>19984.5</v>
      </c>
    </row>
    <row r="318" spans="1:23" ht="29.25" customHeight="1" x14ac:dyDescent="0.25">
      <c r="A318" s="155"/>
      <c r="B318" s="164"/>
      <c r="C318" s="142"/>
      <c r="D318" s="64" t="s">
        <v>90</v>
      </c>
      <c r="E318" s="64" t="s">
        <v>90</v>
      </c>
      <c r="F318" s="64" t="s">
        <v>90</v>
      </c>
      <c r="G318" s="15" t="s">
        <v>90</v>
      </c>
      <c r="H318" s="59">
        <v>1002</v>
      </c>
      <c r="I318" s="64" t="s">
        <v>1031</v>
      </c>
      <c r="J318" s="64">
        <v>414</v>
      </c>
      <c r="K318" s="20">
        <v>0</v>
      </c>
      <c r="L318" s="20">
        <v>0</v>
      </c>
      <c r="M318" s="20">
        <v>0</v>
      </c>
      <c r="N318" s="20">
        <v>0</v>
      </c>
      <c r="O318" s="20">
        <v>0</v>
      </c>
      <c r="P318" s="20">
        <v>0</v>
      </c>
      <c r="Q318" s="20">
        <v>0</v>
      </c>
      <c r="R318" s="20">
        <v>0</v>
      </c>
      <c r="S318" s="64">
        <v>0</v>
      </c>
      <c r="T318" s="48">
        <v>0</v>
      </c>
      <c r="U318" s="25">
        <v>9637.7000000000007</v>
      </c>
      <c r="V318" s="20">
        <v>0</v>
      </c>
      <c r="W318" s="93">
        <f t="shared" si="87"/>
        <v>9637.7000000000007</v>
      </c>
    </row>
    <row r="319" spans="1:23" ht="28.5" customHeight="1" x14ac:dyDescent="0.25">
      <c r="A319" s="173"/>
      <c r="B319" s="118" t="s">
        <v>56</v>
      </c>
      <c r="C319" s="117" t="s">
        <v>151</v>
      </c>
      <c r="D319" s="64" t="s">
        <v>90</v>
      </c>
      <c r="E319" s="64" t="s">
        <v>90</v>
      </c>
      <c r="F319" s="64" t="s">
        <v>90</v>
      </c>
      <c r="G319" s="15" t="s">
        <v>90</v>
      </c>
      <c r="H319" s="59">
        <v>1002</v>
      </c>
      <c r="I319" s="64" t="s">
        <v>1031</v>
      </c>
      <c r="J319" s="64">
        <v>414</v>
      </c>
      <c r="K319" s="20">
        <v>0</v>
      </c>
      <c r="L319" s="20">
        <v>0</v>
      </c>
      <c r="M319" s="20">
        <v>0</v>
      </c>
      <c r="N319" s="20">
        <v>0</v>
      </c>
      <c r="O319" s="20">
        <v>0</v>
      </c>
      <c r="P319" s="20">
        <v>0</v>
      </c>
      <c r="Q319" s="20">
        <v>0</v>
      </c>
      <c r="R319" s="20">
        <v>0</v>
      </c>
      <c r="S319" s="64">
        <v>0</v>
      </c>
      <c r="T319" s="48">
        <v>0</v>
      </c>
      <c r="U319" s="25">
        <v>472247.2</v>
      </c>
      <c r="V319" s="20">
        <v>0</v>
      </c>
      <c r="W319" s="93">
        <f t="shared" si="87"/>
        <v>472247.2</v>
      </c>
    </row>
    <row r="320" spans="1:23" ht="36" customHeight="1" x14ac:dyDescent="0.25">
      <c r="A320" s="59" t="s">
        <v>405</v>
      </c>
      <c r="B320" s="118" t="s">
        <v>599</v>
      </c>
      <c r="C320" s="117" t="s">
        <v>268</v>
      </c>
      <c r="D320" s="64">
        <v>1</v>
      </c>
      <c r="E320" s="64" t="s">
        <v>38</v>
      </c>
      <c r="F320" s="64" t="s">
        <v>90</v>
      </c>
      <c r="G320" s="15" t="s">
        <v>90</v>
      </c>
      <c r="H320" s="59" t="s">
        <v>90</v>
      </c>
      <c r="I320" s="86" t="s">
        <v>90</v>
      </c>
      <c r="J320" s="86" t="s">
        <v>90</v>
      </c>
      <c r="K320" s="20" t="s">
        <v>90</v>
      </c>
      <c r="L320" s="20" t="s">
        <v>90</v>
      </c>
      <c r="M320" s="20" t="s">
        <v>90</v>
      </c>
      <c r="N320" s="20" t="s">
        <v>90</v>
      </c>
      <c r="O320" s="20" t="s">
        <v>90</v>
      </c>
      <c r="P320" s="20" t="s">
        <v>90</v>
      </c>
      <c r="Q320" s="20" t="s">
        <v>90</v>
      </c>
      <c r="R320" s="20">
        <v>0</v>
      </c>
      <c r="S320" s="20">
        <v>0</v>
      </c>
      <c r="T320" s="20">
        <v>0</v>
      </c>
      <c r="U320" s="20">
        <v>0</v>
      </c>
      <c r="V320" s="64">
        <v>1</v>
      </c>
      <c r="W320" s="95">
        <v>1</v>
      </c>
    </row>
    <row r="321" spans="1:23" ht="51.75" customHeight="1" x14ac:dyDescent="0.25">
      <c r="B321" s="122" t="s">
        <v>601</v>
      </c>
      <c r="C321" s="117" t="s">
        <v>90</v>
      </c>
      <c r="D321" s="64" t="s">
        <v>90</v>
      </c>
      <c r="E321" s="64" t="s">
        <v>90</v>
      </c>
      <c r="F321" s="64" t="s">
        <v>90</v>
      </c>
      <c r="G321" s="59" t="s">
        <v>90</v>
      </c>
      <c r="H321" s="64" t="s">
        <v>90</v>
      </c>
      <c r="I321" s="64" t="s">
        <v>90</v>
      </c>
      <c r="J321" s="64" t="s">
        <v>90</v>
      </c>
      <c r="K321" s="64" t="s">
        <v>90</v>
      </c>
      <c r="L321" s="64" t="s">
        <v>90</v>
      </c>
      <c r="M321" s="12" t="s">
        <v>90</v>
      </c>
      <c r="N321" s="64" t="s">
        <v>90</v>
      </c>
      <c r="O321" s="64" t="s">
        <v>90</v>
      </c>
      <c r="P321" s="64" t="s">
        <v>90</v>
      </c>
      <c r="Q321" s="64" t="s">
        <v>90</v>
      </c>
      <c r="R321" s="64" t="s">
        <v>90</v>
      </c>
      <c r="S321" s="64" t="s">
        <v>90</v>
      </c>
      <c r="T321" s="64" t="s">
        <v>90</v>
      </c>
      <c r="U321" s="64" t="s">
        <v>90</v>
      </c>
      <c r="V321" s="64" t="s">
        <v>90</v>
      </c>
      <c r="W321" s="93" t="s">
        <v>90</v>
      </c>
    </row>
    <row r="322" spans="1:23" ht="122.25" customHeight="1" x14ac:dyDescent="0.25">
      <c r="A322" s="147" t="s">
        <v>130</v>
      </c>
      <c r="B322" s="122" t="s">
        <v>352</v>
      </c>
      <c r="C322" s="117" t="s">
        <v>90</v>
      </c>
      <c r="D322" s="64">
        <v>1</v>
      </c>
      <c r="E322" s="64" t="s">
        <v>90</v>
      </c>
      <c r="F322" s="64" t="s">
        <v>612</v>
      </c>
      <c r="G322" s="64" t="s">
        <v>585</v>
      </c>
      <c r="H322" s="64" t="s">
        <v>90</v>
      </c>
      <c r="I322" s="64" t="s">
        <v>90</v>
      </c>
      <c r="J322" s="64" t="s">
        <v>90</v>
      </c>
      <c r="K322" s="64" t="s">
        <v>90</v>
      </c>
      <c r="L322" s="64" t="s">
        <v>90</v>
      </c>
      <c r="M322" s="12" t="s">
        <v>90</v>
      </c>
      <c r="N322" s="64" t="s">
        <v>90</v>
      </c>
      <c r="O322" s="64" t="s">
        <v>90</v>
      </c>
      <c r="P322" s="64" t="s">
        <v>90</v>
      </c>
      <c r="Q322" s="64" t="s">
        <v>90</v>
      </c>
      <c r="R322" s="64" t="s">
        <v>90</v>
      </c>
      <c r="S322" s="64" t="s">
        <v>90</v>
      </c>
      <c r="T322" s="64" t="s">
        <v>90</v>
      </c>
      <c r="U322" s="64" t="s">
        <v>90</v>
      </c>
      <c r="V322" s="64" t="s">
        <v>90</v>
      </c>
      <c r="W322" s="93" t="s">
        <v>90</v>
      </c>
    </row>
    <row r="323" spans="1:23" ht="32.25" customHeight="1" x14ac:dyDescent="0.25">
      <c r="A323" s="155"/>
      <c r="B323" s="118" t="s">
        <v>91</v>
      </c>
      <c r="C323" s="117" t="s">
        <v>151</v>
      </c>
      <c r="D323" s="64" t="s">
        <v>90</v>
      </c>
      <c r="E323" s="64" t="s">
        <v>90</v>
      </c>
      <c r="F323" s="64" t="s">
        <v>90</v>
      </c>
      <c r="G323" s="64" t="s">
        <v>90</v>
      </c>
      <c r="H323" s="180" t="s">
        <v>48</v>
      </c>
      <c r="I323" s="178"/>
      <c r="J323" s="178"/>
      <c r="K323" s="24">
        <f>K330+K391+K421+K386+K379</f>
        <v>2160839.2999999998</v>
      </c>
      <c r="L323" s="12">
        <f>L330+L391+L421+L386+L379</f>
        <v>2998316.4999999995</v>
      </c>
      <c r="M323" s="12">
        <f>M330+M391+M421+M525</f>
        <v>2911866.1476699999</v>
      </c>
      <c r="N323" s="12">
        <f>N330+N391+N421+N525</f>
        <v>3574281.42</v>
      </c>
      <c r="O323" s="12">
        <f>O330+O386+O391+O421+O525+O534</f>
        <v>3195555.9350000001</v>
      </c>
      <c r="P323" s="12">
        <f t="shared" ref="P323:V323" si="88">P330+P391+P421+P525+P534</f>
        <v>3137156.9</v>
      </c>
      <c r="Q323" s="12">
        <f t="shared" si="88"/>
        <v>3407000.8880000003</v>
      </c>
      <c r="R323" s="12">
        <f t="shared" si="88"/>
        <v>3529703.3059999999</v>
      </c>
      <c r="S323" s="12">
        <f t="shared" si="88"/>
        <v>4138754.1719999998</v>
      </c>
      <c r="T323" s="12">
        <f t="shared" si="88"/>
        <v>4545404.5999999996</v>
      </c>
      <c r="U323" s="12">
        <f t="shared" si="88"/>
        <v>3916870.6</v>
      </c>
      <c r="V323" s="12">
        <f t="shared" si="88"/>
        <v>4923880</v>
      </c>
      <c r="W323" s="93">
        <f t="shared" si="87"/>
        <v>42439629.76867</v>
      </c>
    </row>
    <row r="324" spans="1:23" ht="23.25" customHeight="1" x14ac:dyDescent="0.25">
      <c r="A324" s="155"/>
      <c r="B324" s="118" t="s">
        <v>94</v>
      </c>
      <c r="C324" s="117" t="s">
        <v>151</v>
      </c>
      <c r="D324" s="104" t="s">
        <v>90</v>
      </c>
      <c r="E324" s="104" t="s">
        <v>90</v>
      </c>
      <c r="F324" s="104" t="s">
        <v>90</v>
      </c>
      <c r="G324" s="104" t="s">
        <v>90</v>
      </c>
      <c r="H324" s="104" t="s">
        <v>90</v>
      </c>
      <c r="I324" s="104" t="s">
        <v>90</v>
      </c>
      <c r="J324" s="104" t="s">
        <v>90</v>
      </c>
      <c r="K324" s="20">
        <v>0</v>
      </c>
      <c r="L324" s="20">
        <v>0</v>
      </c>
      <c r="M324" s="20">
        <v>0</v>
      </c>
      <c r="N324" s="20">
        <v>0</v>
      </c>
      <c r="O324" s="20">
        <v>0</v>
      </c>
      <c r="P324" s="20">
        <v>0</v>
      </c>
      <c r="Q324" s="20">
        <v>0</v>
      </c>
      <c r="R324" s="20">
        <v>0</v>
      </c>
      <c r="S324" s="20">
        <v>0</v>
      </c>
      <c r="T324" s="20">
        <v>0</v>
      </c>
      <c r="U324" s="20">
        <v>0</v>
      </c>
      <c r="V324" s="20">
        <v>0</v>
      </c>
      <c r="W324" s="100">
        <v>0</v>
      </c>
    </row>
    <row r="325" spans="1:23" ht="22.5" customHeight="1" x14ac:dyDescent="0.25">
      <c r="A325" s="148"/>
      <c r="B325" s="118" t="s">
        <v>95</v>
      </c>
      <c r="C325" s="117" t="s">
        <v>151</v>
      </c>
      <c r="D325" s="64" t="s">
        <v>90</v>
      </c>
      <c r="E325" s="64" t="s">
        <v>90</v>
      </c>
      <c r="F325" s="64" t="s">
        <v>90</v>
      </c>
      <c r="G325" s="64" t="s">
        <v>90</v>
      </c>
      <c r="H325" s="71" t="s">
        <v>48</v>
      </c>
      <c r="I325" s="69"/>
      <c r="J325" s="69"/>
      <c r="K325" s="12">
        <f>K331+K422</f>
        <v>1167343.7</v>
      </c>
      <c r="L325" s="12">
        <f>L331+L422</f>
        <v>1178054.7</v>
      </c>
      <c r="M325" s="12">
        <f>M331+M422</f>
        <v>1348337.3000000003</v>
      </c>
      <c r="N325" s="12">
        <f>N331+N422</f>
        <v>1375208.92</v>
      </c>
      <c r="O325" s="12">
        <f>O331+O422</f>
        <v>1363841.8990000002</v>
      </c>
      <c r="P325" s="12">
        <f t="shared" ref="P325:V325" si="89">P331+P422+P535</f>
        <v>2213912.5999999996</v>
      </c>
      <c r="Q325" s="12">
        <f t="shared" si="89"/>
        <v>6295336.2939999998</v>
      </c>
      <c r="R325" s="12">
        <f t="shared" si="89"/>
        <v>9125740.6000000015</v>
      </c>
      <c r="S325" s="12">
        <f t="shared" si="89"/>
        <v>9240914</v>
      </c>
      <c r="T325" s="12">
        <f t="shared" si="89"/>
        <v>5086926</v>
      </c>
      <c r="U325" s="12">
        <f t="shared" si="89"/>
        <v>2159256</v>
      </c>
      <c r="V325" s="12">
        <f t="shared" si="89"/>
        <v>1576788.6</v>
      </c>
      <c r="W325" s="93">
        <f t="shared" si="87"/>
        <v>42131660.612999998</v>
      </c>
    </row>
    <row r="326" spans="1:23" ht="22.5" customHeight="1" x14ac:dyDescent="0.25">
      <c r="A326" s="59"/>
      <c r="B326" s="118" t="s">
        <v>96</v>
      </c>
      <c r="C326" s="117" t="s">
        <v>92</v>
      </c>
      <c r="D326" s="64" t="s">
        <v>90</v>
      </c>
      <c r="E326" s="64" t="s">
        <v>90</v>
      </c>
      <c r="F326" s="64" t="s">
        <v>90</v>
      </c>
      <c r="G326" s="64" t="s">
        <v>90</v>
      </c>
      <c r="H326" s="180" t="s">
        <v>48</v>
      </c>
      <c r="I326" s="185"/>
      <c r="J326" s="186"/>
      <c r="K326" s="20">
        <v>0</v>
      </c>
      <c r="L326" s="20">
        <v>0</v>
      </c>
      <c r="M326" s="20">
        <v>0</v>
      </c>
      <c r="N326" s="20">
        <v>0</v>
      </c>
      <c r="O326" s="20">
        <v>0</v>
      </c>
      <c r="P326" s="20">
        <v>0</v>
      </c>
      <c r="Q326" s="20">
        <v>0</v>
      </c>
      <c r="R326" s="20">
        <v>0</v>
      </c>
      <c r="S326" s="33">
        <f>S332</f>
        <v>8336.5</v>
      </c>
      <c r="T326" s="48">
        <v>0</v>
      </c>
      <c r="U326" s="20">
        <v>0</v>
      </c>
      <c r="V326" s="20">
        <v>0</v>
      </c>
      <c r="W326" s="93">
        <f t="shared" si="87"/>
        <v>8336.5</v>
      </c>
    </row>
    <row r="327" spans="1:23" ht="326.25" customHeight="1" x14ac:dyDescent="0.25">
      <c r="A327" s="64" t="s">
        <v>131</v>
      </c>
      <c r="B327" s="118" t="s">
        <v>591</v>
      </c>
      <c r="C327" s="117" t="s">
        <v>99</v>
      </c>
      <c r="D327" s="64">
        <v>1</v>
      </c>
      <c r="E327" s="64" t="s">
        <v>1085</v>
      </c>
      <c r="F327" s="64" t="s">
        <v>90</v>
      </c>
      <c r="G327" s="64" t="s">
        <v>90</v>
      </c>
      <c r="H327" s="64" t="s">
        <v>90</v>
      </c>
      <c r="I327" s="64" t="s">
        <v>90</v>
      </c>
      <c r="J327" s="64" t="s">
        <v>90</v>
      </c>
      <c r="K327" s="20">
        <v>0</v>
      </c>
      <c r="L327" s="20">
        <v>0</v>
      </c>
      <c r="M327" s="12">
        <v>0</v>
      </c>
      <c r="N327" s="20">
        <v>0</v>
      </c>
      <c r="O327" s="20">
        <v>0</v>
      </c>
      <c r="P327" s="20">
        <v>0</v>
      </c>
      <c r="Q327" s="64">
        <v>95</v>
      </c>
      <c r="R327" s="64">
        <v>95.5</v>
      </c>
      <c r="S327" s="64">
        <v>96</v>
      </c>
      <c r="T327" s="64">
        <v>98</v>
      </c>
      <c r="U327" s="64">
        <v>100</v>
      </c>
      <c r="V327" s="64">
        <v>100</v>
      </c>
      <c r="W327" s="93" t="s">
        <v>90</v>
      </c>
    </row>
    <row r="328" spans="1:23" ht="201" customHeight="1" x14ac:dyDescent="0.25">
      <c r="A328" s="64" t="s">
        <v>10</v>
      </c>
      <c r="B328" s="118" t="s">
        <v>1012</v>
      </c>
      <c r="C328" s="117" t="s">
        <v>259</v>
      </c>
      <c r="D328" s="64">
        <v>1</v>
      </c>
      <c r="E328" s="64" t="s">
        <v>427</v>
      </c>
      <c r="F328" s="64" t="s">
        <v>90</v>
      </c>
      <c r="G328" s="64" t="s">
        <v>90</v>
      </c>
      <c r="H328" s="64" t="s">
        <v>90</v>
      </c>
      <c r="I328" s="64" t="s">
        <v>90</v>
      </c>
      <c r="J328" s="64" t="s">
        <v>90</v>
      </c>
      <c r="K328" s="64">
        <v>0.4</v>
      </c>
      <c r="L328" s="64">
        <v>0.7</v>
      </c>
      <c r="M328" s="12">
        <v>0.65</v>
      </c>
      <c r="N328" s="64">
        <v>0.5</v>
      </c>
      <c r="O328" s="64">
        <v>0.2</v>
      </c>
      <c r="P328" s="64">
        <v>0.22</v>
      </c>
      <c r="Q328" s="64">
        <v>0.22</v>
      </c>
      <c r="R328" s="64">
        <v>0.22</v>
      </c>
      <c r="S328" s="64">
        <v>0.22</v>
      </c>
      <c r="T328" s="64">
        <v>0.23</v>
      </c>
      <c r="U328" s="64">
        <v>0.24</v>
      </c>
      <c r="V328" s="64">
        <v>0.25</v>
      </c>
      <c r="W328" s="93" t="s">
        <v>90</v>
      </c>
    </row>
    <row r="329" spans="1:23" ht="155.25" customHeight="1" x14ac:dyDescent="0.25">
      <c r="A329" s="147" t="s">
        <v>132</v>
      </c>
      <c r="B329" s="122" t="s">
        <v>351</v>
      </c>
      <c r="C329" s="117" t="s">
        <v>90</v>
      </c>
      <c r="D329" s="64">
        <v>1</v>
      </c>
      <c r="E329" s="64" t="s">
        <v>90</v>
      </c>
      <c r="F329" s="64" t="s">
        <v>612</v>
      </c>
      <c r="G329" s="64" t="s">
        <v>452</v>
      </c>
      <c r="H329" s="64" t="s">
        <v>90</v>
      </c>
      <c r="I329" s="64" t="s">
        <v>90</v>
      </c>
      <c r="J329" s="64" t="s">
        <v>90</v>
      </c>
      <c r="K329" s="64" t="s">
        <v>90</v>
      </c>
      <c r="L329" s="64" t="s">
        <v>90</v>
      </c>
      <c r="M329" s="12" t="s">
        <v>90</v>
      </c>
      <c r="N329" s="64" t="s">
        <v>90</v>
      </c>
      <c r="O329" s="64" t="s">
        <v>90</v>
      </c>
      <c r="P329" s="64" t="s">
        <v>90</v>
      </c>
      <c r="Q329" s="64" t="s">
        <v>90</v>
      </c>
      <c r="R329" s="64" t="s">
        <v>90</v>
      </c>
      <c r="S329" s="64" t="s">
        <v>90</v>
      </c>
      <c r="T329" s="64" t="s">
        <v>90</v>
      </c>
      <c r="U329" s="64" t="s">
        <v>90</v>
      </c>
      <c r="V329" s="64" t="s">
        <v>90</v>
      </c>
      <c r="W329" s="93" t="s">
        <v>90</v>
      </c>
    </row>
    <row r="330" spans="1:23" ht="32.25" customHeight="1" x14ac:dyDescent="0.25">
      <c r="A330" s="193"/>
      <c r="B330" s="118" t="s">
        <v>91</v>
      </c>
      <c r="C330" s="117" t="s">
        <v>151</v>
      </c>
      <c r="D330" s="64" t="s">
        <v>90</v>
      </c>
      <c r="E330" s="64" t="s">
        <v>90</v>
      </c>
      <c r="F330" s="64" t="s">
        <v>90</v>
      </c>
      <c r="G330" s="64" t="s">
        <v>90</v>
      </c>
      <c r="H330" s="180" t="s">
        <v>48</v>
      </c>
      <c r="I330" s="178"/>
      <c r="J330" s="178"/>
      <c r="K330" s="12">
        <f>K340+K343+K350+K379</f>
        <v>1050983.5</v>
      </c>
      <c r="L330" s="12">
        <f>L340+L343+L350+L379</f>
        <v>1285142</v>
      </c>
      <c r="M330" s="12">
        <f>M350+M379+M339+M343+M345+M340+M380</f>
        <v>1219324.9411799998</v>
      </c>
      <c r="N330" s="12">
        <f>N350+N379+N339+N343+N345+N340+N380+N341</f>
        <v>1570567.04</v>
      </c>
      <c r="O330" s="12">
        <f>O350+O379+O339+O343+O345+O340+O380+O342</f>
        <v>1546401.679</v>
      </c>
      <c r="P330" s="12">
        <f>P350+P379+P339+P343+P345+P340+P380</f>
        <v>1521521.0999999999</v>
      </c>
      <c r="Q330" s="12">
        <f>Q350+Q379+Q339+Q343+Q345+Q340+Q380+Q344</f>
        <v>1566733.2910000002</v>
      </c>
      <c r="R330" s="12">
        <f>R350+R379+R339+R343+R345+R340+R380+R344</f>
        <v>1768976.3</v>
      </c>
      <c r="S330" s="12">
        <f>S350+S379+S339+S343+S345+S340+S380+S344+S384</f>
        <v>1813409.61</v>
      </c>
      <c r="T330" s="12">
        <f>T350+T379+T339+T343+T345+T340+T380+T344+T384</f>
        <v>1731354.5999999999</v>
      </c>
      <c r="U330" s="12">
        <f>U350+U379+U339+U343+U345+U340+U380+U344+U384</f>
        <v>1271718.1999999997</v>
      </c>
      <c r="V330" s="12">
        <f>V350+V379+V339+V343+V345+V340+V380+V344+V384</f>
        <v>1570987.3</v>
      </c>
      <c r="W330" s="93">
        <f t="shared" si="87"/>
        <v>17917119.561179999</v>
      </c>
    </row>
    <row r="331" spans="1:23" ht="22.5" customHeight="1" x14ac:dyDescent="0.25">
      <c r="A331" s="193"/>
      <c r="B331" s="118" t="s">
        <v>56</v>
      </c>
      <c r="C331" s="117" t="s">
        <v>151</v>
      </c>
      <c r="D331" s="64" t="s">
        <v>90</v>
      </c>
      <c r="E331" s="64" t="s">
        <v>90</v>
      </c>
      <c r="F331" s="64" t="s">
        <v>90</v>
      </c>
      <c r="G331" s="64" t="s">
        <v>90</v>
      </c>
      <c r="H331" s="180" t="s">
        <v>48</v>
      </c>
      <c r="I331" s="178"/>
      <c r="J331" s="178"/>
      <c r="K331" s="12">
        <f>K338+K378+K382</f>
        <v>191208.40000000002</v>
      </c>
      <c r="L331" s="12">
        <f>L382+L338+L378</f>
        <v>234125.1</v>
      </c>
      <c r="M331" s="12">
        <f>M338+M378+M382+M368+M381</f>
        <v>294777.59999999998</v>
      </c>
      <c r="N331" s="12">
        <f>N338+N378+N382+N368+N381+N335+N337</f>
        <v>465397.89999999997</v>
      </c>
      <c r="O331" s="12">
        <f>O338+O378+O382+O368+O381+O335+O337</f>
        <v>269649.99900000001</v>
      </c>
      <c r="P331" s="12">
        <f>P338+P378+P382+P368+P381+P335+P337</f>
        <v>302469.89999999997</v>
      </c>
      <c r="Q331" s="12">
        <f>Q338+Q378+Q382+Q368+Q381+Q335+Q337</f>
        <v>307908.7</v>
      </c>
      <c r="R331" s="12">
        <f>R338+R378+R382+R368+R381+R335+R337+R336</f>
        <v>680242.2</v>
      </c>
      <c r="S331" s="12">
        <f>S338+S378+S382+S368+S381+S335+S337+S336</f>
        <v>696781.9</v>
      </c>
      <c r="T331" s="12">
        <f>T338+T378+T382+T368+T381+T335+T337+T336</f>
        <v>409598.80000000005</v>
      </c>
      <c r="U331" s="12">
        <f>U338+U378+U382+U368+U381+U335+U337+U336</f>
        <v>409598.80000000005</v>
      </c>
      <c r="V331" s="12">
        <f>V338+V378+V382+V368+V381+V335+V337+V336</f>
        <v>401581.9</v>
      </c>
      <c r="W331" s="93">
        <f t="shared" si="87"/>
        <v>4663341.199</v>
      </c>
    </row>
    <row r="332" spans="1:23" ht="22.5" customHeight="1" x14ac:dyDescent="0.25">
      <c r="A332" s="194"/>
      <c r="B332" s="119" t="s">
        <v>622</v>
      </c>
      <c r="C332" s="117" t="s">
        <v>151</v>
      </c>
      <c r="D332" s="64" t="s">
        <v>90</v>
      </c>
      <c r="E332" s="64" t="s">
        <v>90</v>
      </c>
      <c r="F332" s="64" t="s">
        <v>90</v>
      </c>
      <c r="G332" s="64" t="s">
        <v>90</v>
      </c>
      <c r="H332" s="180" t="s">
        <v>48</v>
      </c>
      <c r="I332" s="178"/>
      <c r="J332" s="178"/>
      <c r="K332" s="12">
        <v>0</v>
      </c>
      <c r="L332" s="12">
        <v>0</v>
      </c>
      <c r="M332" s="12">
        <v>0</v>
      </c>
      <c r="N332" s="12">
        <v>0</v>
      </c>
      <c r="O332" s="12">
        <v>0</v>
      </c>
      <c r="P332" s="12">
        <v>0</v>
      </c>
      <c r="Q332" s="12">
        <v>0</v>
      </c>
      <c r="R332" s="12">
        <v>0</v>
      </c>
      <c r="S332" s="12">
        <f>S372</f>
        <v>8336.5</v>
      </c>
      <c r="T332" s="12">
        <f t="shared" ref="T332:W332" si="90">T372</f>
        <v>0</v>
      </c>
      <c r="U332" s="12">
        <f t="shared" si="90"/>
        <v>0</v>
      </c>
      <c r="V332" s="12">
        <f t="shared" si="90"/>
        <v>0</v>
      </c>
      <c r="W332" s="85">
        <f t="shared" si="90"/>
        <v>8336.5</v>
      </c>
    </row>
    <row r="333" spans="1:23" ht="26.25" customHeight="1" x14ac:dyDescent="0.25">
      <c r="A333" s="147" t="s">
        <v>140</v>
      </c>
      <c r="B333" s="160" t="s">
        <v>350</v>
      </c>
      <c r="C333" s="141" t="s">
        <v>90</v>
      </c>
      <c r="D333" s="147">
        <v>1</v>
      </c>
      <c r="E333" s="147" t="s">
        <v>90</v>
      </c>
      <c r="F333" s="147" t="s">
        <v>612</v>
      </c>
      <c r="G333" s="147" t="s">
        <v>584</v>
      </c>
      <c r="H333" s="64" t="s">
        <v>90</v>
      </c>
      <c r="I333" s="64" t="s">
        <v>90</v>
      </c>
      <c r="J333" s="64" t="s">
        <v>90</v>
      </c>
      <c r="K333" s="64" t="s">
        <v>90</v>
      </c>
      <c r="L333" s="64" t="s">
        <v>90</v>
      </c>
      <c r="M333" s="64" t="s">
        <v>90</v>
      </c>
      <c r="N333" s="64" t="s">
        <v>90</v>
      </c>
      <c r="O333" s="64" t="s">
        <v>90</v>
      </c>
      <c r="P333" s="64" t="s">
        <v>90</v>
      </c>
      <c r="Q333" s="64" t="s">
        <v>90</v>
      </c>
      <c r="R333" s="64" t="s">
        <v>90</v>
      </c>
      <c r="S333" s="64" t="s">
        <v>90</v>
      </c>
      <c r="T333" s="64" t="s">
        <v>90</v>
      </c>
      <c r="U333" s="64" t="s">
        <v>90</v>
      </c>
      <c r="V333" s="64" t="s">
        <v>90</v>
      </c>
      <c r="W333" s="93" t="s">
        <v>90</v>
      </c>
    </row>
    <row r="334" spans="1:23" ht="90.75" customHeight="1" x14ac:dyDescent="0.25">
      <c r="A334" s="155"/>
      <c r="B334" s="163"/>
      <c r="C334" s="175"/>
      <c r="D334" s="173"/>
      <c r="E334" s="173"/>
      <c r="F334" s="173"/>
      <c r="G334" s="173"/>
      <c r="H334" s="187" t="s">
        <v>70</v>
      </c>
      <c r="I334" s="195"/>
      <c r="J334" s="196"/>
      <c r="K334" s="34">
        <f t="shared" ref="K334:U334" si="91">K335+K336+K337+K338+K339+K340+K341+K342+K343+K344+K345</f>
        <v>524712.20000000007</v>
      </c>
      <c r="L334" s="34">
        <f t="shared" si="91"/>
        <v>342552.9</v>
      </c>
      <c r="M334" s="34">
        <f t="shared" si="91"/>
        <v>308955.59999999998</v>
      </c>
      <c r="N334" s="34">
        <f t="shared" si="91"/>
        <v>558114.5</v>
      </c>
      <c r="O334" s="34">
        <f t="shared" si="91"/>
        <v>313339.99799999996</v>
      </c>
      <c r="P334" s="34">
        <f t="shared" si="91"/>
        <v>354236</v>
      </c>
      <c r="Q334" s="34">
        <f t="shared" si="91"/>
        <v>331623.85800000001</v>
      </c>
      <c r="R334" s="35">
        <f t="shared" si="91"/>
        <v>850321.8</v>
      </c>
      <c r="S334" s="35">
        <f t="shared" si="91"/>
        <v>781466.2</v>
      </c>
      <c r="T334" s="35">
        <f t="shared" si="91"/>
        <v>449926.80000000005</v>
      </c>
      <c r="U334" s="35">
        <f t="shared" si="91"/>
        <v>449926.80000000005</v>
      </c>
      <c r="V334" s="35">
        <f t="shared" ref="V334" si="92">V335+V336+V337+V338+V339+V340+V341+V342+V343+V344+V345</f>
        <v>451029.8</v>
      </c>
      <c r="W334" s="93">
        <f t="shared" si="87"/>
        <v>5716206.4559999993</v>
      </c>
    </row>
    <row r="335" spans="1:23" ht="22.5" customHeight="1" x14ac:dyDescent="0.25">
      <c r="A335" s="155"/>
      <c r="B335" s="160" t="s">
        <v>56</v>
      </c>
      <c r="C335" s="141" t="s">
        <v>151</v>
      </c>
      <c r="D335" s="147" t="s">
        <v>90</v>
      </c>
      <c r="E335" s="147" t="s">
        <v>90</v>
      </c>
      <c r="F335" s="147" t="s">
        <v>90</v>
      </c>
      <c r="G335" s="147" t="s">
        <v>90</v>
      </c>
      <c r="H335" s="64">
        <v>1004</v>
      </c>
      <c r="I335" s="64" t="s">
        <v>192</v>
      </c>
      <c r="J335" s="64">
        <v>412</v>
      </c>
      <c r="K335" s="35">
        <v>0</v>
      </c>
      <c r="L335" s="35">
        <v>0</v>
      </c>
      <c r="M335" s="35">
        <v>0</v>
      </c>
      <c r="N335" s="35">
        <f>99202.97+171377.53</f>
        <v>270580.5</v>
      </c>
      <c r="O335" s="35">
        <f>25071.899+244471.9</f>
        <v>269543.799</v>
      </c>
      <c r="P335" s="35">
        <f>193274+109039.3</f>
        <v>302313.3</v>
      </c>
      <c r="Q335" s="35">
        <f>153266.3+154472.7</f>
        <v>307739</v>
      </c>
      <c r="R335" s="35">
        <v>507429</v>
      </c>
      <c r="S335" s="35">
        <v>260013.7</v>
      </c>
      <c r="T335" s="35">
        <v>70616</v>
      </c>
      <c r="U335" s="35"/>
      <c r="V335" s="35"/>
      <c r="W335" s="93">
        <f t="shared" si="87"/>
        <v>1988235.2989999999</v>
      </c>
    </row>
    <row r="336" spans="1:23" ht="22.5" customHeight="1" x14ac:dyDescent="0.25">
      <c r="A336" s="155"/>
      <c r="B336" s="161"/>
      <c r="C336" s="174"/>
      <c r="D336" s="162"/>
      <c r="E336" s="162"/>
      <c r="F336" s="162"/>
      <c r="G336" s="162"/>
      <c r="H336" s="64">
        <v>1004</v>
      </c>
      <c r="I336" s="64" t="s">
        <v>192</v>
      </c>
      <c r="J336" s="64">
        <v>414</v>
      </c>
      <c r="K336" s="35">
        <v>0</v>
      </c>
      <c r="L336" s="35">
        <v>0</v>
      </c>
      <c r="M336" s="35">
        <v>0</v>
      </c>
      <c r="N336" s="35">
        <v>0</v>
      </c>
      <c r="O336" s="35">
        <v>0</v>
      </c>
      <c r="P336" s="35">
        <v>0</v>
      </c>
      <c r="Q336" s="35">
        <v>0</v>
      </c>
      <c r="R336" s="35">
        <v>172650.3</v>
      </c>
      <c r="S336" s="35">
        <v>436610</v>
      </c>
      <c r="T336" s="35">
        <v>338817.4</v>
      </c>
      <c r="U336" s="35">
        <v>409433.4</v>
      </c>
      <c r="V336" s="35">
        <v>401416.5</v>
      </c>
      <c r="W336" s="93">
        <f t="shared" si="87"/>
        <v>1758927.6</v>
      </c>
    </row>
    <row r="337" spans="1:23" ht="33" customHeight="1" x14ac:dyDescent="0.25">
      <c r="A337" s="155"/>
      <c r="B337" s="161"/>
      <c r="C337" s="174"/>
      <c r="D337" s="162"/>
      <c r="E337" s="162"/>
      <c r="F337" s="162"/>
      <c r="G337" s="162"/>
      <c r="H337" s="64">
        <v>1004</v>
      </c>
      <c r="I337" s="64" t="s">
        <v>246</v>
      </c>
      <c r="J337" s="64">
        <v>412</v>
      </c>
      <c r="K337" s="35">
        <v>0</v>
      </c>
      <c r="L337" s="35">
        <v>0</v>
      </c>
      <c r="M337" s="35">
        <v>0</v>
      </c>
      <c r="N337" s="35">
        <f>32979.7+161735.6</f>
        <v>194715.3</v>
      </c>
      <c r="O337" s="35">
        <v>0</v>
      </c>
      <c r="P337" s="35">
        <v>0</v>
      </c>
      <c r="Q337" s="35">
        <v>0</v>
      </c>
      <c r="R337" s="35">
        <v>0</v>
      </c>
      <c r="S337" s="35">
        <v>0</v>
      </c>
      <c r="T337" s="35">
        <v>0</v>
      </c>
      <c r="U337" s="35">
        <v>0</v>
      </c>
      <c r="V337" s="35">
        <v>0</v>
      </c>
      <c r="W337" s="93">
        <f t="shared" si="87"/>
        <v>194715.3</v>
      </c>
    </row>
    <row r="338" spans="1:23" ht="29.25" customHeight="1" x14ac:dyDescent="0.25">
      <c r="A338" s="155"/>
      <c r="B338" s="164"/>
      <c r="C338" s="175"/>
      <c r="D338" s="173"/>
      <c r="E338" s="173"/>
      <c r="F338" s="173"/>
      <c r="G338" s="173"/>
      <c r="H338" s="64">
        <v>1004</v>
      </c>
      <c r="I338" s="64" t="s">
        <v>191</v>
      </c>
      <c r="J338" s="64">
        <v>412</v>
      </c>
      <c r="K338" s="35">
        <v>190807.7</v>
      </c>
      <c r="L338" s="35">
        <v>233924.1</v>
      </c>
      <c r="M338" s="35">
        <v>282544.8</v>
      </c>
      <c r="N338" s="35">
        <v>0</v>
      </c>
      <c r="O338" s="35">
        <v>0</v>
      </c>
      <c r="P338" s="35">
        <v>0</v>
      </c>
      <c r="Q338" s="35">
        <v>0</v>
      </c>
      <c r="R338" s="35">
        <v>0</v>
      </c>
      <c r="S338" s="35">
        <v>0</v>
      </c>
      <c r="T338" s="35">
        <v>0</v>
      </c>
      <c r="U338" s="35">
        <v>0</v>
      </c>
      <c r="V338" s="35">
        <v>0</v>
      </c>
      <c r="W338" s="93">
        <f t="shared" si="87"/>
        <v>707276.60000000009</v>
      </c>
    </row>
    <row r="339" spans="1:23" ht="33.75" customHeight="1" x14ac:dyDescent="0.25">
      <c r="A339" s="155"/>
      <c r="B339" s="180" t="s">
        <v>91</v>
      </c>
      <c r="C339" s="141" t="s">
        <v>151</v>
      </c>
      <c r="D339" s="147" t="s">
        <v>90</v>
      </c>
      <c r="E339" s="147" t="s">
        <v>90</v>
      </c>
      <c r="F339" s="147" t="s">
        <v>90</v>
      </c>
      <c r="G339" s="147" t="s">
        <v>90</v>
      </c>
      <c r="H339" s="64">
        <v>1004</v>
      </c>
      <c r="I339" s="64" t="s">
        <v>192</v>
      </c>
      <c r="J339" s="64">
        <v>412</v>
      </c>
      <c r="K339" s="35">
        <v>0</v>
      </c>
      <c r="L339" s="35">
        <v>0</v>
      </c>
      <c r="M339" s="35">
        <v>0</v>
      </c>
      <c r="N339" s="35">
        <f>7466.89+14157.5+9276.16+58294.9</f>
        <v>89195.45</v>
      </c>
      <c r="O339" s="35">
        <f>1600.285+15604.614</f>
        <v>17204.899000000001</v>
      </c>
      <c r="P339" s="35">
        <f>6960+12336.7</f>
        <v>19296.7</v>
      </c>
      <c r="Q339" s="35">
        <v>19642.914000000001</v>
      </c>
      <c r="R339" s="35">
        <f>118495+25623.2</f>
        <v>144118.20000000001</v>
      </c>
      <c r="S339" s="35">
        <v>27824.6</v>
      </c>
      <c r="T339" s="35">
        <v>6984</v>
      </c>
      <c r="U339" s="35">
        <v>0</v>
      </c>
      <c r="V339" s="35">
        <v>0</v>
      </c>
      <c r="W339" s="93">
        <f t="shared" si="87"/>
        <v>324266.76299999998</v>
      </c>
    </row>
    <row r="340" spans="1:23" ht="33.75" customHeight="1" x14ac:dyDescent="0.25">
      <c r="A340" s="155"/>
      <c r="B340" s="180"/>
      <c r="C340" s="165"/>
      <c r="D340" s="155"/>
      <c r="E340" s="155"/>
      <c r="F340" s="155"/>
      <c r="G340" s="155"/>
      <c r="H340" s="64">
        <v>1004</v>
      </c>
      <c r="I340" s="64" t="s">
        <v>192</v>
      </c>
      <c r="J340" s="64">
        <v>414</v>
      </c>
      <c r="K340" s="35">
        <v>332028.7</v>
      </c>
      <c r="L340" s="35">
        <v>108628.8</v>
      </c>
      <c r="M340" s="35">
        <v>26410.799999999999</v>
      </c>
      <c r="N340" s="35">
        <v>0</v>
      </c>
      <c r="O340" s="35">
        <v>0</v>
      </c>
      <c r="P340" s="35">
        <v>0</v>
      </c>
      <c r="Q340" s="35">
        <v>0</v>
      </c>
      <c r="R340" s="35">
        <v>26124.3</v>
      </c>
      <c r="S340" s="35">
        <v>57017.9</v>
      </c>
      <c r="T340" s="35">
        <v>33509.4</v>
      </c>
      <c r="U340" s="35">
        <v>40493.4</v>
      </c>
      <c r="V340" s="35">
        <v>49613.3</v>
      </c>
      <c r="W340" s="93">
        <f t="shared" si="87"/>
        <v>673826.60000000009</v>
      </c>
    </row>
    <row r="341" spans="1:23" ht="33.75" customHeight="1" x14ac:dyDescent="0.25">
      <c r="A341" s="155"/>
      <c r="B341" s="180"/>
      <c r="C341" s="165"/>
      <c r="D341" s="155"/>
      <c r="E341" s="155"/>
      <c r="F341" s="155"/>
      <c r="G341" s="155"/>
      <c r="H341" s="64">
        <v>1004</v>
      </c>
      <c r="I341" s="64" t="s">
        <v>192</v>
      </c>
      <c r="J341" s="64">
        <v>853</v>
      </c>
      <c r="K341" s="35">
        <v>0</v>
      </c>
      <c r="L341" s="35">
        <v>0</v>
      </c>
      <c r="M341" s="35">
        <v>0</v>
      </c>
      <c r="N341" s="35">
        <v>3623.25</v>
      </c>
      <c r="O341" s="35">
        <v>0</v>
      </c>
      <c r="P341" s="35">
        <v>0</v>
      </c>
      <c r="Q341" s="35">
        <v>0</v>
      </c>
      <c r="R341" s="35">
        <v>0</v>
      </c>
      <c r="S341" s="35">
        <v>0</v>
      </c>
      <c r="T341" s="35">
        <v>0</v>
      </c>
      <c r="U341" s="35">
        <v>0</v>
      </c>
      <c r="V341" s="35">
        <v>0</v>
      </c>
      <c r="W341" s="93">
        <f t="shared" si="87"/>
        <v>3623.25</v>
      </c>
    </row>
    <row r="342" spans="1:23" ht="35.25" customHeight="1" x14ac:dyDescent="0.25">
      <c r="A342" s="155"/>
      <c r="B342" s="180"/>
      <c r="C342" s="165"/>
      <c r="D342" s="155"/>
      <c r="E342" s="155"/>
      <c r="F342" s="155"/>
      <c r="G342" s="155"/>
      <c r="H342" s="64">
        <v>1004</v>
      </c>
      <c r="I342" s="64" t="s">
        <v>192</v>
      </c>
      <c r="J342" s="64">
        <v>853</v>
      </c>
      <c r="K342" s="35">
        <v>0</v>
      </c>
      <c r="L342" s="35">
        <v>0</v>
      </c>
      <c r="M342" s="35">
        <v>0</v>
      </c>
      <c r="N342" s="35">
        <v>0</v>
      </c>
      <c r="O342" s="35">
        <v>6023</v>
      </c>
      <c r="P342" s="35">
        <v>0</v>
      </c>
      <c r="Q342" s="35">
        <v>0</v>
      </c>
      <c r="R342" s="35">
        <v>0</v>
      </c>
      <c r="S342" s="35">
        <v>0</v>
      </c>
      <c r="T342" s="35">
        <v>0</v>
      </c>
      <c r="U342" s="35">
        <v>0</v>
      </c>
      <c r="V342" s="35">
        <v>0</v>
      </c>
      <c r="W342" s="93">
        <f t="shared" si="87"/>
        <v>6023</v>
      </c>
    </row>
    <row r="343" spans="1:23" ht="35.25" customHeight="1" x14ac:dyDescent="0.25">
      <c r="A343" s="155"/>
      <c r="B343" s="180"/>
      <c r="C343" s="165"/>
      <c r="D343" s="155"/>
      <c r="E343" s="155"/>
      <c r="F343" s="155"/>
      <c r="G343" s="155"/>
      <c r="H343" s="64">
        <v>1006</v>
      </c>
      <c r="I343" s="64" t="s">
        <v>215</v>
      </c>
      <c r="J343" s="64">
        <v>321</v>
      </c>
      <c r="K343" s="35">
        <v>1875.8</v>
      </c>
      <c r="L343" s="35">
        <v>0</v>
      </c>
      <c r="M343" s="35">
        <v>0</v>
      </c>
      <c r="N343" s="35">
        <v>0</v>
      </c>
      <c r="O343" s="35">
        <v>0</v>
      </c>
      <c r="P343" s="35">
        <v>0</v>
      </c>
      <c r="Q343" s="35">
        <v>0</v>
      </c>
      <c r="R343" s="35">
        <v>0</v>
      </c>
      <c r="S343" s="35">
        <v>0</v>
      </c>
      <c r="T343" s="35">
        <v>0</v>
      </c>
      <c r="U343" s="35">
        <v>0</v>
      </c>
      <c r="V343" s="35">
        <v>0</v>
      </c>
      <c r="W343" s="93">
        <f t="shared" si="87"/>
        <v>1875.8</v>
      </c>
    </row>
    <row r="344" spans="1:23" ht="28.5" customHeight="1" x14ac:dyDescent="0.25">
      <c r="A344" s="155"/>
      <c r="B344" s="180"/>
      <c r="C344" s="165"/>
      <c r="D344" s="155"/>
      <c r="E344" s="155"/>
      <c r="F344" s="155"/>
      <c r="G344" s="155"/>
      <c r="H344" s="14" t="s">
        <v>76</v>
      </c>
      <c r="I344" s="64" t="s">
        <v>570</v>
      </c>
      <c r="J344" s="64">
        <v>853</v>
      </c>
      <c r="K344" s="35">
        <v>0</v>
      </c>
      <c r="L344" s="35">
        <v>0</v>
      </c>
      <c r="M344" s="35">
        <v>0</v>
      </c>
      <c r="N344" s="35">
        <v>0</v>
      </c>
      <c r="O344" s="35">
        <v>0</v>
      </c>
      <c r="P344" s="35">
        <v>0</v>
      </c>
      <c r="Q344" s="12">
        <v>4241.9440000000004</v>
      </c>
      <c r="R344" s="35">
        <v>0</v>
      </c>
      <c r="S344" s="35">
        <v>0</v>
      </c>
      <c r="T344" s="35">
        <v>0</v>
      </c>
      <c r="U344" s="35">
        <v>0</v>
      </c>
      <c r="V344" s="35">
        <v>0</v>
      </c>
      <c r="W344" s="93">
        <f t="shared" si="87"/>
        <v>4241.9440000000004</v>
      </c>
    </row>
    <row r="345" spans="1:23" ht="27.75" customHeight="1" x14ac:dyDescent="0.25">
      <c r="A345" s="148"/>
      <c r="B345" s="180"/>
      <c r="C345" s="142"/>
      <c r="D345" s="148"/>
      <c r="E345" s="148"/>
      <c r="F345" s="148"/>
      <c r="G345" s="148"/>
      <c r="H345" s="14" t="s">
        <v>76</v>
      </c>
      <c r="I345" s="64" t="s">
        <v>262</v>
      </c>
      <c r="J345" s="64">
        <v>412</v>
      </c>
      <c r="K345" s="35">
        <v>0</v>
      </c>
      <c r="L345" s="35">
        <v>0</v>
      </c>
      <c r="M345" s="35">
        <v>0</v>
      </c>
      <c r="N345" s="35">
        <v>0</v>
      </c>
      <c r="O345" s="35">
        <v>20568.3</v>
      </c>
      <c r="P345" s="35">
        <v>32626</v>
      </c>
      <c r="R345" s="35">
        <v>0</v>
      </c>
      <c r="S345" s="35">
        <v>0</v>
      </c>
      <c r="T345" s="35">
        <v>0</v>
      </c>
      <c r="U345" s="35">
        <v>0</v>
      </c>
      <c r="V345" s="35">
        <v>0</v>
      </c>
      <c r="W345" s="93">
        <f t="shared" si="87"/>
        <v>53194.3</v>
      </c>
    </row>
    <row r="346" spans="1:23" ht="66" customHeight="1" x14ac:dyDescent="0.25">
      <c r="A346" s="57" t="s">
        <v>142</v>
      </c>
      <c r="B346" s="119" t="s">
        <v>349</v>
      </c>
      <c r="C346" s="117" t="s">
        <v>126</v>
      </c>
      <c r="D346" s="64">
        <v>1</v>
      </c>
      <c r="E346" s="64" t="s">
        <v>38</v>
      </c>
      <c r="F346" s="64" t="s">
        <v>612</v>
      </c>
      <c r="G346" s="64" t="s">
        <v>90</v>
      </c>
      <c r="H346" s="14" t="s">
        <v>90</v>
      </c>
      <c r="I346" s="64" t="s">
        <v>90</v>
      </c>
      <c r="J346" s="64" t="s">
        <v>90</v>
      </c>
      <c r="K346" s="36">
        <v>4388</v>
      </c>
      <c r="L346" s="36">
        <v>4904</v>
      </c>
      <c r="M346" s="36">
        <v>5426</v>
      </c>
      <c r="N346" s="36">
        <v>5836</v>
      </c>
      <c r="O346" s="36">
        <v>6337</v>
      </c>
      <c r="P346" s="36">
        <v>6497</v>
      </c>
      <c r="Q346" s="64">
        <v>6730</v>
      </c>
      <c r="R346" s="64">
        <v>6826</v>
      </c>
      <c r="S346" s="64">
        <v>6894</v>
      </c>
      <c r="T346" s="64">
        <v>6755</v>
      </c>
      <c r="U346" s="64">
        <v>6622</v>
      </c>
      <c r="V346" s="64">
        <v>6494</v>
      </c>
      <c r="W346" s="93" t="s">
        <v>90</v>
      </c>
    </row>
    <row r="347" spans="1:23" ht="57.75" customHeight="1" x14ac:dyDescent="0.25">
      <c r="A347" s="57" t="s">
        <v>143</v>
      </c>
      <c r="B347" s="118" t="s">
        <v>453</v>
      </c>
      <c r="C347" s="117" t="s">
        <v>126</v>
      </c>
      <c r="E347" s="64" t="s">
        <v>38</v>
      </c>
      <c r="F347" s="121" t="s">
        <v>1078</v>
      </c>
      <c r="G347" s="64" t="s">
        <v>90</v>
      </c>
      <c r="H347" s="64" t="s">
        <v>90</v>
      </c>
      <c r="I347" s="64" t="s">
        <v>90</v>
      </c>
      <c r="J347" s="64" t="s">
        <v>90</v>
      </c>
      <c r="K347" s="36">
        <v>583</v>
      </c>
      <c r="L347" s="36">
        <v>320</v>
      </c>
      <c r="M347" s="36">
        <v>340</v>
      </c>
      <c r="N347" s="7">
        <v>264</v>
      </c>
      <c r="O347" s="7">
        <v>265</v>
      </c>
      <c r="P347" s="64" t="s">
        <v>90</v>
      </c>
      <c r="Q347" s="12" t="s">
        <v>90</v>
      </c>
      <c r="R347" s="12" t="s">
        <v>90</v>
      </c>
      <c r="S347" s="12" t="s">
        <v>90</v>
      </c>
      <c r="T347" s="12" t="s">
        <v>90</v>
      </c>
      <c r="U347" s="12" t="s">
        <v>90</v>
      </c>
      <c r="V347" s="12" t="s">
        <v>90</v>
      </c>
      <c r="W347" s="93" t="s">
        <v>90</v>
      </c>
    </row>
    <row r="348" spans="1:23" ht="99" customHeight="1" x14ac:dyDescent="0.25">
      <c r="A348" s="57" t="s">
        <v>473</v>
      </c>
      <c r="B348" s="118" t="s">
        <v>1072</v>
      </c>
      <c r="C348" s="117" t="s">
        <v>126</v>
      </c>
      <c r="D348" s="64">
        <v>1</v>
      </c>
      <c r="E348" s="64" t="s">
        <v>38</v>
      </c>
      <c r="F348" s="64" t="s">
        <v>612</v>
      </c>
      <c r="G348" s="64" t="s">
        <v>90</v>
      </c>
      <c r="H348" s="64" t="s">
        <v>90</v>
      </c>
      <c r="I348" s="64" t="s">
        <v>90</v>
      </c>
      <c r="J348" s="64" t="s">
        <v>90</v>
      </c>
      <c r="K348" s="64">
        <v>0</v>
      </c>
      <c r="L348" s="64">
        <v>0</v>
      </c>
      <c r="M348" s="64">
        <v>0</v>
      </c>
      <c r="N348" s="64">
        <v>0</v>
      </c>
      <c r="O348" s="64">
        <v>0</v>
      </c>
      <c r="P348" s="64">
        <v>714</v>
      </c>
      <c r="Q348" s="64">
        <v>960</v>
      </c>
      <c r="R348" s="26">
        <v>1097</v>
      </c>
      <c r="S348" s="26">
        <v>1344</v>
      </c>
      <c r="T348" s="26">
        <v>1483</v>
      </c>
      <c r="U348" s="26">
        <v>1616</v>
      </c>
      <c r="V348" s="26">
        <v>1744</v>
      </c>
      <c r="W348" s="93" t="s">
        <v>90</v>
      </c>
    </row>
    <row r="349" spans="1:23" s="11" customFormat="1" ht="84.75" customHeight="1" x14ac:dyDescent="0.25">
      <c r="A349" s="147" t="s">
        <v>141</v>
      </c>
      <c r="B349" s="118" t="s">
        <v>348</v>
      </c>
      <c r="C349" s="117" t="s">
        <v>90</v>
      </c>
      <c r="D349" s="64">
        <v>1</v>
      </c>
      <c r="E349" s="64" t="s">
        <v>90</v>
      </c>
      <c r="F349" s="64" t="s">
        <v>612</v>
      </c>
      <c r="G349" s="64" t="s">
        <v>236</v>
      </c>
      <c r="H349" s="64" t="s">
        <v>90</v>
      </c>
      <c r="I349" s="64" t="s">
        <v>90</v>
      </c>
      <c r="J349" s="64" t="s">
        <v>90</v>
      </c>
      <c r="K349" s="57" t="s">
        <v>90</v>
      </c>
      <c r="L349" s="57" t="s">
        <v>90</v>
      </c>
      <c r="M349" s="35" t="s">
        <v>90</v>
      </c>
      <c r="N349" s="64" t="s">
        <v>90</v>
      </c>
      <c r="O349" s="64" t="s">
        <v>90</v>
      </c>
      <c r="P349" s="64" t="s">
        <v>90</v>
      </c>
      <c r="Q349" s="12" t="s">
        <v>90</v>
      </c>
      <c r="R349" s="12" t="s">
        <v>90</v>
      </c>
      <c r="S349" s="12" t="s">
        <v>90</v>
      </c>
      <c r="T349" s="12" t="s">
        <v>90</v>
      </c>
      <c r="U349" s="12" t="s">
        <v>90</v>
      </c>
      <c r="V349" s="12" t="s">
        <v>90</v>
      </c>
      <c r="W349" s="93" t="s">
        <v>90</v>
      </c>
    </row>
    <row r="350" spans="1:23" ht="20.25" customHeight="1" x14ac:dyDescent="0.25">
      <c r="A350" s="155"/>
      <c r="B350" s="160" t="s">
        <v>91</v>
      </c>
      <c r="C350" s="141" t="s">
        <v>151</v>
      </c>
      <c r="D350" s="147" t="s">
        <v>90</v>
      </c>
      <c r="E350" s="147" t="s">
        <v>90</v>
      </c>
      <c r="F350" s="147" t="s">
        <v>90</v>
      </c>
      <c r="G350" s="147" t="s">
        <v>90</v>
      </c>
      <c r="H350" s="187" t="s">
        <v>48</v>
      </c>
      <c r="I350" s="188"/>
      <c r="J350" s="189"/>
      <c r="K350" s="27">
        <f>K351+K353+K354+K355+K357+K358+K360+K364+K367+K371+K352</f>
        <v>717035</v>
      </c>
      <c r="L350" s="27">
        <f>L351+L353+L354+L355+L357+L358+L360+L364+L367+L371+L352</f>
        <v>1176487.3</v>
      </c>
      <c r="M350" s="27">
        <f>M360+M364+M371+M367</f>
        <v>1192914.1411799998</v>
      </c>
      <c r="N350" s="27">
        <f>N360+N364+N371+N361+N370+N369</f>
        <v>1477628.34</v>
      </c>
      <c r="O350" s="27">
        <f>SUM(O353:O371)</f>
        <v>1502605.48</v>
      </c>
      <c r="P350" s="27">
        <f>P360+P364+P371+P363+P365+P367+P368+P369+P361+P362+P370+P366</f>
        <v>1469598.4</v>
      </c>
      <c r="Q350" s="27">
        <f>Q360+Q364+Q371+Q363+Q365+Q367+Q368+Q369+Q362+Q366</f>
        <v>1542848.4330000002</v>
      </c>
      <c r="R350" s="27">
        <f>SUM(R352:R371)</f>
        <v>1598733.8</v>
      </c>
      <c r="S350" s="109">
        <f>SUM(S352:S371)</f>
        <v>1698517.11</v>
      </c>
      <c r="T350" s="27">
        <f>SUM(T351:T371)</f>
        <v>1610811.2</v>
      </c>
      <c r="U350" s="27">
        <f t="shared" ref="U350:V350" si="93">SUM(U351:U371)</f>
        <v>1203691.2999999998</v>
      </c>
      <c r="V350" s="27">
        <f t="shared" si="93"/>
        <v>1491326.1</v>
      </c>
      <c r="W350" s="93">
        <f t="shared" si="87"/>
        <v>16682196.604179999</v>
      </c>
    </row>
    <row r="351" spans="1:23" ht="20.25" customHeight="1" x14ac:dyDescent="0.25">
      <c r="A351" s="155"/>
      <c r="B351" s="161"/>
      <c r="C351" s="165"/>
      <c r="D351" s="155"/>
      <c r="E351" s="155"/>
      <c r="F351" s="155"/>
      <c r="G351" s="155"/>
      <c r="H351" s="14" t="s">
        <v>128</v>
      </c>
      <c r="I351" s="64" t="s">
        <v>212</v>
      </c>
      <c r="J351" s="64">
        <v>111</v>
      </c>
      <c r="K351" s="12">
        <f>22967.3+35376.3</f>
        <v>58343.600000000006</v>
      </c>
      <c r="L351" s="12">
        <v>29785.599999999999</v>
      </c>
      <c r="M351" s="12">
        <v>0</v>
      </c>
      <c r="N351" s="12">
        <v>0</v>
      </c>
      <c r="O351" s="12">
        <v>0</v>
      </c>
      <c r="P351" s="12">
        <v>0</v>
      </c>
      <c r="Q351" s="12">
        <v>0</v>
      </c>
      <c r="R351" s="12">
        <v>0</v>
      </c>
      <c r="S351" s="12">
        <v>0</v>
      </c>
      <c r="T351" s="12">
        <v>33855.1</v>
      </c>
      <c r="U351" s="12">
        <v>26024.400000000001</v>
      </c>
      <c r="V351" s="12">
        <v>32439.4</v>
      </c>
      <c r="W351" s="93">
        <f t="shared" si="87"/>
        <v>180448.1</v>
      </c>
    </row>
    <row r="352" spans="1:23" ht="20.25" customHeight="1" x14ac:dyDescent="0.25">
      <c r="A352" s="155"/>
      <c r="B352" s="161"/>
      <c r="C352" s="165"/>
      <c r="D352" s="155"/>
      <c r="E352" s="155"/>
      <c r="F352" s="155"/>
      <c r="G352" s="155"/>
      <c r="H352" s="14" t="s">
        <v>128</v>
      </c>
      <c r="I352" s="64" t="s">
        <v>212</v>
      </c>
      <c r="J352" s="64">
        <v>119</v>
      </c>
      <c r="K352" s="12">
        <f>6226.2+9713.6</f>
        <v>15939.8</v>
      </c>
      <c r="L352" s="12">
        <v>8892.2000000000007</v>
      </c>
      <c r="M352" s="12">
        <v>0</v>
      </c>
      <c r="N352" s="12">
        <v>0</v>
      </c>
      <c r="O352" s="12">
        <v>0</v>
      </c>
      <c r="P352" s="12">
        <v>0</v>
      </c>
      <c r="Q352" s="12">
        <v>0</v>
      </c>
      <c r="R352" s="12">
        <v>0</v>
      </c>
      <c r="S352" s="12">
        <v>0</v>
      </c>
      <c r="T352" s="12">
        <v>10224.299999999999</v>
      </c>
      <c r="U352" s="12">
        <v>7859.4</v>
      </c>
      <c r="V352" s="12">
        <v>9796.7000000000007</v>
      </c>
      <c r="W352" s="93">
        <f t="shared" si="87"/>
        <v>52712.400000000009</v>
      </c>
    </row>
    <row r="353" spans="1:23" ht="20.25" customHeight="1" x14ac:dyDescent="0.25">
      <c r="A353" s="155"/>
      <c r="B353" s="161"/>
      <c r="C353" s="165"/>
      <c r="D353" s="155"/>
      <c r="E353" s="155"/>
      <c r="F353" s="155"/>
      <c r="G353" s="155"/>
      <c r="H353" s="14" t="s">
        <v>128</v>
      </c>
      <c r="I353" s="64" t="s">
        <v>212</v>
      </c>
      <c r="J353" s="64">
        <v>112</v>
      </c>
      <c r="K353" s="12">
        <f>59.9+29.6+26.2+106.8+3.9+142</f>
        <v>368.4</v>
      </c>
      <c r="L353" s="12">
        <v>155.30000000000001</v>
      </c>
      <c r="M353" s="12">
        <v>0</v>
      </c>
      <c r="N353" s="12">
        <v>0</v>
      </c>
      <c r="O353" s="12">
        <v>0</v>
      </c>
      <c r="P353" s="12">
        <v>0</v>
      </c>
      <c r="Q353" s="12">
        <v>0</v>
      </c>
      <c r="R353" s="12">
        <v>0</v>
      </c>
      <c r="S353" s="12">
        <v>0</v>
      </c>
      <c r="T353" s="12">
        <v>0</v>
      </c>
      <c r="U353" s="12">
        <v>0</v>
      </c>
      <c r="V353" s="12">
        <v>0</v>
      </c>
      <c r="W353" s="93">
        <f t="shared" si="87"/>
        <v>523.70000000000005</v>
      </c>
    </row>
    <row r="354" spans="1:23" ht="20.25" customHeight="1" x14ac:dyDescent="0.25">
      <c r="A354" s="155"/>
      <c r="B354" s="161"/>
      <c r="C354" s="165"/>
      <c r="D354" s="155"/>
      <c r="E354" s="155"/>
      <c r="F354" s="155"/>
      <c r="G354" s="155"/>
      <c r="H354" s="14" t="s">
        <v>128</v>
      </c>
      <c r="I354" s="64" t="s">
        <v>212</v>
      </c>
      <c r="J354" s="64">
        <v>242</v>
      </c>
      <c r="K354" s="12">
        <f>392.2+138+3.5+386.8+63</f>
        <v>983.5</v>
      </c>
      <c r="L354" s="12">
        <v>314.2</v>
      </c>
      <c r="M354" s="12">
        <v>0</v>
      </c>
      <c r="N354" s="12">
        <v>0</v>
      </c>
      <c r="O354" s="12">
        <v>0</v>
      </c>
      <c r="P354" s="12">
        <v>0</v>
      </c>
      <c r="Q354" s="12">
        <v>0</v>
      </c>
      <c r="R354" s="12">
        <v>0</v>
      </c>
      <c r="S354" s="12">
        <v>0</v>
      </c>
      <c r="T354" s="12">
        <v>76.8</v>
      </c>
      <c r="U354" s="12">
        <v>59</v>
      </c>
      <c r="V354" s="12">
        <v>73.5</v>
      </c>
      <c r="W354" s="93">
        <f t="shared" si="87"/>
        <v>1507</v>
      </c>
    </row>
    <row r="355" spans="1:23" ht="20.25" customHeight="1" x14ac:dyDescent="0.25">
      <c r="A355" s="155"/>
      <c r="B355" s="161"/>
      <c r="C355" s="165"/>
      <c r="D355" s="155"/>
      <c r="E355" s="155"/>
      <c r="F355" s="155"/>
      <c r="G355" s="155"/>
      <c r="H355" s="14" t="s">
        <v>128</v>
      </c>
      <c r="I355" s="64" t="s">
        <v>212</v>
      </c>
      <c r="J355" s="64">
        <v>244</v>
      </c>
      <c r="K355" s="12">
        <f>10+2313.8+4449.9+677.1+5072.2+629.9+1365.2+438.6+172.2+342.8+6.4+2518.8+7379.4</f>
        <v>25376.300000000003</v>
      </c>
      <c r="L355" s="12">
        <v>12033.6</v>
      </c>
      <c r="M355" s="12">
        <v>0</v>
      </c>
      <c r="N355" s="12">
        <v>0</v>
      </c>
      <c r="O355" s="12">
        <v>0</v>
      </c>
      <c r="P355" s="12">
        <v>0</v>
      </c>
      <c r="Q355" s="12">
        <v>0</v>
      </c>
      <c r="R355" s="12">
        <v>0</v>
      </c>
      <c r="S355" s="12">
        <v>0</v>
      </c>
      <c r="T355" s="12">
        <v>14213.8</v>
      </c>
      <c r="U355" s="12">
        <v>10926</v>
      </c>
      <c r="V355" s="12">
        <v>13619.3</v>
      </c>
      <c r="W355" s="93">
        <f t="shared" si="87"/>
        <v>76169</v>
      </c>
    </row>
    <row r="356" spans="1:23" ht="20.25" customHeight="1" x14ac:dyDescent="0.25">
      <c r="A356" s="155"/>
      <c r="B356" s="161"/>
      <c r="C356" s="165"/>
      <c r="D356" s="155"/>
      <c r="E356" s="155"/>
      <c r="F356" s="155"/>
      <c r="G356" s="155"/>
      <c r="H356" s="14" t="s">
        <v>128</v>
      </c>
      <c r="I356" s="64" t="s">
        <v>212</v>
      </c>
      <c r="J356" s="64">
        <v>247</v>
      </c>
      <c r="K356" s="12">
        <v>0</v>
      </c>
      <c r="L356" s="12">
        <v>0</v>
      </c>
      <c r="M356" s="12">
        <v>0</v>
      </c>
      <c r="N356" s="12">
        <v>0</v>
      </c>
      <c r="O356" s="12">
        <v>0</v>
      </c>
      <c r="P356" s="12">
        <v>0</v>
      </c>
      <c r="Q356" s="12">
        <v>0</v>
      </c>
      <c r="R356" s="12">
        <v>0</v>
      </c>
      <c r="S356" s="12">
        <v>0</v>
      </c>
      <c r="T356" s="12">
        <v>3963.8</v>
      </c>
      <c r="U356" s="12">
        <v>3046.9</v>
      </c>
      <c r="V356" s="12">
        <v>3798</v>
      </c>
      <c r="W356" s="93">
        <f t="shared" si="87"/>
        <v>10808.7</v>
      </c>
    </row>
    <row r="357" spans="1:23" ht="20.25" customHeight="1" x14ac:dyDescent="0.25">
      <c r="A357" s="155"/>
      <c r="B357" s="161"/>
      <c r="C357" s="165"/>
      <c r="D357" s="155"/>
      <c r="E357" s="155"/>
      <c r="F357" s="155"/>
      <c r="G357" s="155"/>
      <c r="H357" s="14" t="s">
        <v>128</v>
      </c>
      <c r="I357" s="64" t="s">
        <v>212</v>
      </c>
      <c r="J357" s="64">
        <v>851</v>
      </c>
      <c r="K357" s="12">
        <f>600+1001</f>
        <v>1601</v>
      </c>
      <c r="L357" s="12">
        <v>772</v>
      </c>
      <c r="M357" s="12">
        <v>0</v>
      </c>
      <c r="N357" s="12">
        <v>0</v>
      </c>
      <c r="O357" s="12">
        <v>0</v>
      </c>
      <c r="P357" s="12">
        <v>0</v>
      </c>
      <c r="Q357" s="12">
        <v>0</v>
      </c>
      <c r="R357" s="12">
        <v>0</v>
      </c>
      <c r="S357" s="12">
        <v>0</v>
      </c>
      <c r="T357" s="12">
        <v>537.5</v>
      </c>
      <c r="U357" s="12">
        <v>413.2</v>
      </c>
      <c r="V357" s="12">
        <v>515</v>
      </c>
      <c r="W357" s="93">
        <f t="shared" si="87"/>
        <v>3838.7</v>
      </c>
    </row>
    <row r="358" spans="1:23" ht="20.25" customHeight="1" x14ac:dyDescent="0.25">
      <c r="A358" s="155"/>
      <c r="B358" s="161"/>
      <c r="C358" s="165"/>
      <c r="D358" s="155"/>
      <c r="E358" s="155"/>
      <c r="F358" s="155"/>
      <c r="G358" s="155"/>
      <c r="H358" s="14" t="s">
        <v>128</v>
      </c>
      <c r="I358" s="64" t="s">
        <v>212</v>
      </c>
      <c r="J358" s="64">
        <v>852</v>
      </c>
      <c r="K358" s="12">
        <f>25+60</f>
        <v>85</v>
      </c>
      <c r="L358" s="12">
        <v>108.8</v>
      </c>
      <c r="M358" s="12">
        <v>0</v>
      </c>
      <c r="N358" s="12">
        <v>0</v>
      </c>
      <c r="O358" s="12">
        <v>0</v>
      </c>
      <c r="P358" s="12">
        <v>0</v>
      </c>
      <c r="Q358" s="12">
        <v>0</v>
      </c>
      <c r="R358" s="12">
        <v>0</v>
      </c>
      <c r="S358" s="12">
        <v>0</v>
      </c>
      <c r="T358" s="12">
        <v>35</v>
      </c>
      <c r="U358" s="12">
        <v>26.9</v>
      </c>
      <c r="V358" s="12">
        <v>33.5</v>
      </c>
      <c r="W358" s="93">
        <f t="shared" si="87"/>
        <v>289.20000000000005</v>
      </c>
    </row>
    <row r="359" spans="1:23" ht="20.25" customHeight="1" x14ac:dyDescent="0.25">
      <c r="A359" s="155"/>
      <c r="B359" s="161"/>
      <c r="C359" s="165"/>
      <c r="D359" s="155"/>
      <c r="E359" s="155"/>
      <c r="F359" s="155"/>
      <c r="G359" s="155"/>
      <c r="H359" s="14" t="s">
        <v>128</v>
      </c>
      <c r="I359" s="64" t="s">
        <v>212</v>
      </c>
      <c r="J359" s="64">
        <v>853</v>
      </c>
      <c r="K359" s="12">
        <v>0</v>
      </c>
      <c r="L359" s="12">
        <v>0</v>
      </c>
      <c r="M359" s="12">
        <v>0</v>
      </c>
      <c r="N359" s="12">
        <v>0</v>
      </c>
      <c r="O359" s="12">
        <v>0</v>
      </c>
      <c r="P359" s="12">
        <v>0</v>
      </c>
      <c r="Q359" s="12">
        <v>0</v>
      </c>
      <c r="R359" s="12">
        <v>0</v>
      </c>
      <c r="S359" s="12">
        <v>0</v>
      </c>
      <c r="T359" s="12">
        <v>10</v>
      </c>
      <c r="U359" s="12">
        <v>7.7</v>
      </c>
      <c r="V359" s="12">
        <v>9.8000000000000007</v>
      </c>
      <c r="W359" s="93">
        <f t="shared" si="87"/>
        <v>27.5</v>
      </c>
    </row>
    <row r="360" spans="1:23" ht="20.25" customHeight="1" x14ac:dyDescent="0.25">
      <c r="A360" s="155"/>
      <c r="B360" s="161"/>
      <c r="C360" s="165"/>
      <c r="D360" s="155"/>
      <c r="E360" s="155"/>
      <c r="F360" s="155"/>
      <c r="G360" s="155"/>
      <c r="H360" s="14" t="s">
        <v>128</v>
      </c>
      <c r="I360" s="64" t="s">
        <v>212</v>
      </c>
      <c r="J360" s="64">
        <v>611</v>
      </c>
      <c r="K360" s="12">
        <v>391167.3</v>
      </c>
      <c r="L360" s="12">
        <v>867134.7</v>
      </c>
      <c r="M360" s="12">
        <v>923565.95117999997</v>
      </c>
      <c r="N360" s="12">
        <v>1105139.25</v>
      </c>
      <c r="O360" s="12">
        <v>0</v>
      </c>
      <c r="P360" s="12">
        <v>0</v>
      </c>
      <c r="Q360" s="12">
        <v>0</v>
      </c>
      <c r="R360" s="12">
        <v>0</v>
      </c>
      <c r="S360" s="12">
        <v>0</v>
      </c>
      <c r="T360" s="12">
        <v>0</v>
      </c>
      <c r="U360" s="12">
        <v>0</v>
      </c>
      <c r="V360" s="12">
        <v>0</v>
      </c>
      <c r="W360" s="93">
        <f t="shared" si="87"/>
        <v>3287007.2011799999</v>
      </c>
    </row>
    <row r="361" spans="1:23" ht="20.25" customHeight="1" x14ac:dyDescent="0.25">
      <c r="A361" s="155"/>
      <c r="B361" s="161"/>
      <c r="C361" s="165"/>
      <c r="D361" s="155"/>
      <c r="E361" s="155"/>
      <c r="F361" s="155"/>
      <c r="G361" s="155"/>
      <c r="H361" s="14" t="s">
        <v>128</v>
      </c>
      <c r="I361" s="64" t="s">
        <v>212</v>
      </c>
      <c r="J361" s="64">
        <v>612</v>
      </c>
      <c r="K361" s="12">
        <v>0</v>
      </c>
      <c r="L361" s="12">
        <v>0</v>
      </c>
      <c r="M361" s="12">
        <v>0</v>
      </c>
      <c r="N361" s="12">
        <v>44273.3</v>
      </c>
      <c r="O361" s="12">
        <v>0</v>
      </c>
      <c r="P361" s="12">
        <v>0</v>
      </c>
      <c r="Q361" s="12">
        <v>0</v>
      </c>
      <c r="R361" s="12">
        <v>0</v>
      </c>
      <c r="S361" s="12">
        <v>0</v>
      </c>
      <c r="T361" s="12">
        <v>0</v>
      </c>
      <c r="U361" s="12">
        <v>0</v>
      </c>
      <c r="V361" s="12">
        <v>0</v>
      </c>
      <c r="W361" s="93">
        <f t="shared" si="87"/>
        <v>44273.3</v>
      </c>
    </row>
    <row r="362" spans="1:23" ht="20.25" customHeight="1" x14ac:dyDescent="0.25">
      <c r="A362" s="155"/>
      <c r="B362" s="161"/>
      <c r="C362" s="165"/>
      <c r="D362" s="155"/>
      <c r="E362" s="155"/>
      <c r="F362" s="155"/>
      <c r="G362" s="155"/>
      <c r="H362" s="14" t="s">
        <v>76</v>
      </c>
      <c r="I362" s="64" t="s">
        <v>212</v>
      </c>
      <c r="J362" s="64">
        <v>612</v>
      </c>
      <c r="K362" s="12">
        <v>0</v>
      </c>
      <c r="L362" s="12">
        <v>0</v>
      </c>
      <c r="M362" s="12">
        <v>0</v>
      </c>
      <c r="N362" s="12">
        <v>0</v>
      </c>
      <c r="O362" s="12">
        <v>13132.15</v>
      </c>
      <c r="P362" s="12">
        <v>13421.8</v>
      </c>
      <c r="Q362" s="12">
        <v>6698.59</v>
      </c>
      <c r="R362" s="12">
        <v>2423.1</v>
      </c>
      <c r="S362" s="12">
        <v>4835.8</v>
      </c>
      <c r="T362" s="12">
        <v>0</v>
      </c>
      <c r="U362" s="12">
        <v>0</v>
      </c>
      <c r="V362" s="12">
        <v>0</v>
      </c>
      <c r="W362" s="93">
        <f t="shared" si="87"/>
        <v>40511.439999999995</v>
      </c>
    </row>
    <row r="363" spans="1:23" ht="20.25" customHeight="1" x14ac:dyDescent="0.25">
      <c r="A363" s="155"/>
      <c r="B363" s="161"/>
      <c r="C363" s="165"/>
      <c r="D363" s="155"/>
      <c r="E363" s="155"/>
      <c r="F363" s="155"/>
      <c r="G363" s="155"/>
      <c r="H363" s="14" t="s">
        <v>76</v>
      </c>
      <c r="I363" s="64" t="s">
        <v>212</v>
      </c>
      <c r="J363" s="64">
        <v>611</v>
      </c>
      <c r="K363" s="12">
        <v>0</v>
      </c>
      <c r="L363" s="12">
        <v>0</v>
      </c>
      <c r="M363" s="12">
        <v>0</v>
      </c>
      <c r="N363" s="12">
        <v>0</v>
      </c>
      <c r="O363" s="12">
        <v>1112527.46</v>
      </c>
      <c r="P363" s="12">
        <v>1031099.1</v>
      </c>
      <c r="Q363" s="12">
        <v>1098199.1710000001</v>
      </c>
      <c r="R363" s="12">
        <f>1134593.3-424.4</f>
        <v>1134168.9000000001</v>
      </c>
      <c r="S363" s="12">
        <v>1211454.83</v>
      </c>
      <c r="T363" s="12">
        <v>1064380.8999999999</v>
      </c>
      <c r="U363" s="12">
        <v>778321.4</v>
      </c>
      <c r="V363" s="12">
        <v>986675.8</v>
      </c>
      <c r="W363" s="93">
        <f t="shared" si="87"/>
        <v>8416827.5610000007</v>
      </c>
    </row>
    <row r="364" spans="1:23" ht="20.25" customHeight="1" x14ac:dyDescent="0.25">
      <c r="A364" s="155"/>
      <c r="B364" s="161"/>
      <c r="C364" s="165"/>
      <c r="D364" s="155"/>
      <c r="E364" s="155"/>
      <c r="F364" s="155"/>
      <c r="G364" s="155"/>
      <c r="H364" s="14" t="s">
        <v>128</v>
      </c>
      <c r="I364" s="64" t="s">
        <v>212</v>
      </c>
      <c r="J364" s="64">
        <v>621</v>
      </c>
      <c r="K364" s="12">
        <v>132566</v>
      </c>
      <c r="L364" s="12">
        <v>171550.8</v>
      </c>
      <c r="M364" s="12">
        <v>177774.5</v>
      </c>
      <c r="N364" s="12">
        <v>211436.03</v>
      </c>
      <c r="O364" s="12">
        <v>246749.77</v>
      </c>
      <c r="P364" s="12">
        <v>277992.8</v>
      </c>
      <c r="Q364" s="12">
        <v>289226.50400000002</v>
      </c>
      <c r="R364" s="12">
        <v>305075.59999999998</v>
      </c>
      <c r="S364" s="12">
        <v>313261.7</v>
      </c>
      <c r="T364" s="12">
        <v>313522.2</v>
      </c>
      <c r="U364" s="12">
        <v>242099.5</v>
      </c>
      <c r="V364" s="12">
        <v>301777</v>
      </c>
      <c r="W364" s="93">
        <f t="shared" si="87"/>
        <v>2983032.4040000001</v>
      </c>
    </row>
    <row r="365" spans="1:23" ht="20.25" customHeight="1" x14ac:dyDescent="0.25">
      <c r="A365" s="155"/>
      <c r="B365" s="161"/>
      <c r="C365" s="165"/>
      <c r="D365" s="155"/>
      <c r="E365" s="155"/>
      <c r="F365" s="155"/>
      <c r="G365" s="155"/>
      <c r="H365" s="14" t="s">
        <v>76</v>
      </c>
      <c r="I365" s="64" t="s">
        <v>212</v>
      </c>
      <c r="J365" s="64">
        <v>621</v>
      </c>
      <c r="K365" s="12">
        <v>0</v>
      </c>
      <c r="L365" s="12">
        <v>0</v>
      </c>
      <c r="M365" s="12">
        <v>0</v>
      </c>
      <c r="N365" s="12">
        <v>0</v>
      </c>
      <c r="O365" s="12">
        <v>15177.3</v>
      </c>
      <c r="P365" s="12">
        <v>15641.8</v>
      </c>
      <c r="Q365" s="12">
        <v>16436.5</v>
      </c>
      <c r="R365" s="12">
        <v>22394.400000000001</v>
      </c>
      <c r="S365" s="12">
        <v>22891.599999999999</v>
      </c>
      <c r="T365" s="12">
        <v>23720.1</v>
      </c>
      <c r="U365" s="12">
        <v>18240.5</v>
      </c>
      <c r="V365" s="12">
        <v>22736.799999999999</v>
      </c>
      <c r="W365" s="93">
        <f t="shared" si="87"/>
        <v>157239</v>
      </c>
    </row>
    <row r="366" spans="1:23" ht="20.25" customHeight="1" x14ac:dyDescent="0.25">
      <c r="A366" s="155"/>
      <c r="B366" s="161"/>
      <c r="C366" s="165"/>
      <c r="D366" s="155"/>
      <c r="E366" s="155"/>
      <c r="F366" s="155"/>
      <c r="G366" s="155"/>
      <c r="H366" s="14" t="s">
        <v>128</v>
      </c>
      <c r="I366" s="64" t="s">
        <v>212</v>
      </c>
      <c r="J366" s="64">
        <v>622</v>
      </c>
      <c r="K366" s="12">
        <v>0</v>
      </c>
      <c r="L366" s="12">
        <v>0</v>
      </c>
      <c r="M366" s="12">
        <v>0</v>
      </c>
      <c r="N366" s="12">
        <v>0</v>
      </c>
      <c r="O366" s="12">
        <v>0</v>
      </c>
      <c r="P366" s="12">
        <v>5100</v>
      </c>
      <c r="Q366" s="12">
        <v>424</v>
      </c>
      <c r="R366" s="12">
        <v>0</v>
      </c>
      <c r="S366" s="12">
        <v>2268</v>
      </c>
      <c r="T366" s="12">
        <v>0</v>
      </c>
      <c r="U366" s="12">
        <v>0</v>
      </c>
      <c r="V366" s="12">
        <v>0</v>
      </c>
      <c r="W366" s="93">
        <f t="shared" si="87"/>
        <v>7792</v>
      </c>
    </row>
    <row r="367" spans="1:23" ht="20.25" customHeight="1" x14ac:dyDescent="0.25">
      <c r="A367" s="155"/>
      <c r="B367" s="161"/>
      <c r="C367" s="165"/>
      <c r="D367" s="155"/>
      <c r="E367" s="155"/>
      <c r="F367" s="155"/>
      <c r="G367" s="155"/>
      <c r="H367" s="64">
        <v>1002</v>
      </c>
      <c r="I367" s="64" t="s">
        <v>212</v>
      </c>
      <c r="J367" s="64">
        <v>321</v>
      </c>
      <c r="K367" s="12">
        <v>0</v>
      </c>
      <c r="L367" s="12">
        <v>0</v>
      </c>
      <c r="M367" s="12">
        <v>622.49</v>
      </c>
      <c r="N367" s="12">
        <v>0</v>
      </c>
      <c r="O367" s="12">
        <v>0</v>
      </c>
      <c r="P367" s="12">
        <v>0</v>
      </c>
      <c r="Q367" s="12">
        <v>0</v>
      </c>
      <c r="R367" s="12">
        <v>0</v>
      </c>
      <c r="S367" s="12">
        <v>0</v>
      </c>
      <c r="T367" s="12">
        <v>0</v>
      </c>
      <c r="U367" s="12">
        <v>0</v>
      </c>
      <c r="V367" s="12">
        <v>0</v>
      </c>
      <c r="W367" s="93">
        <f t="shared" si="87"/>
        <v>622.49</v>
      </c>
    </row>
    <row r="368" spans="1:23" ht="20.25" customHeight="1" x14ac:dyDescent="0.25">
      <c r="A368" s="155"/>
      <c r="B368" s="161"/>
      <c r="C368" s="165"/>
      <c r="D368" s="155"/>
      <c r="E368" s="155"/>
      <c r="F368" s="155"/>
      <c r="G368" s="155"/>
      <c r="H368" s="64">
        <v>1002</v>
      </c>
      <c r="I368" s="64" t="s">
        <v>229</v>
      </c>
      <c r="J368" s="64">
        <v>612</v>
      </c>
      <c r="K368" s="12">
        <v>0</v>
      </c>
      <c r="L368" s="12">
        <v>0</v>
      </c>
      <c r="M368" s="12">
        <v>12000</v>
      </c>
      <c r="N368" s="12">
        <v>0</v>
      </c>
      <c r="O368" s="12">
        <v>0</v>
      </c>
      <c r="P368" s="12">
        <v>0</v>
      </c>
      <c r="Q368" s="12">
        <v>0</v>
      </c>
      <c r="R368" s="12">
        <v>0</v>
      </c>
      <c r="S368" s="12">
        <v>0</v>
      </c>
      <c r="T368" s="12">
        <v>0</v>
      </c>
      <c r="U368" s="12">
        <v>0</v>
      </c>
      <c r="V368" s="12">
        <v>0</v>
      </c>
      <c r="W368" s="93">
        <f t="shared" si="87"/>
        <v>12000</v>
      </c>
    </row>
    <row r="369" spans="1:23" ht="20.25" customHeight="1" x14ac:dyDescent="0.25">
      <c r="A369" s="155"/>
      <c r="B369" s="161"/>
      <c r="C369" s="165"/>
      <c r="D369" s="155"/>
      <c r="E369" s="155"/>
      <c r="F369" s="155"/>
      <c r="G369" s="155"/>
      <c r="H369" s="64">
        <v>1002</v>
      </c>
      <c r="I369" s="64" t="s">
        <v>243</v>
      </c>
      <c r="J369" s="64">
        <v>612</v>
      </c>
      <c r="K369" s="12">
        <v>0</v>
      </c>
      <c r="L369" s="12">
        <v>0</v>
      </c>
      <c r="M369" s="12">
        <v>0</v>
      </c>
      <c r="N369" s="12">
        <v>12000</v>
      </c>
      <c r="O369" s="12">
        <v>0</v>
      </c>
      <c r="P369" s="12">
        <v>0</v>
      </c>
      <c r="Q369" s="12">
        <v>0</v>
      </c>
      <c r="R369" s="12">
        <v>0</v>
      </c>
      <c r="S369" s="12">
        <v>0</v>
      </c>
      <c r="T369" s="12">
        <v>0</v>
      </c>
      <c r="U369" s="12">
        <v>0</v>
      </c>
      <c r="V369" s="12">
        <v>0</v>
      </c>
      <c r="W369" s="93">
        <f t="shared" si="87"/>
        <v>12000</v>
      </c>
    </row>
    <row r="370" spans="1:23" ht="20.25" customHeight="1" x14ac:dyDescent="0.25">
      <c r="A370" s="155"/>
      <c r="B370" s="161"/>
      <c r="C370" s="165"/>
      <c r="D370" s="155"/>
      <c r="E370" s="155"/>
      <c r="F370" s="155"/>
      <c r="G370" s="155"/>
      <c r="H370" s="64">
        <v>1002</v>
      </c>
      <c r="I370" s="64" t="s">
        <v>213</v>
      </c>
      <c r="J370" s="64">
        <v>612</v>
      </c>
      <c r="K370" s="12">
        <v>0</v>
      </c>
      <c r="L370" s="12">
        <v>0</v>
      </c>
      <c r="M370" s="12">
        <v>0</v>
      </c>
      <c r="N370" s="12">
        <v>1719.66</v>
      </c>
      <c r="O370" s="12">
        <v>1121.2</v>
      </c>
      <c r="P370" s="12">
        <v>1420</v>
      </c>
      <c r="Q370" s="12">
        <v>0</v>
      </c>
      <c r="R370" s="12">
        <v>0</v>
      </c>
      <c r="S370" s="12">
        <v>0</v>
      </c>
      <c r="T370" s="12">
        <v>0</v>
      </c>
      <c r="U370" s="12">
        <v>0</v>
      </c>
      <c r="V370" s="12">
        <v>0</v>
      </c>
      <c r="W370" s="93">
        <f t="shared" ref="W370:W436" si="94">SUM(K370:S370)+T370+U370+V370</f>
        <v>4260.8600000000006</v>
      </c>
    </row>
    <row r="371" spans="1:23" ht="26.25" customHeight="1" x14ac:dyDescent="0.25">
      <c r="A371" s="155"/>
      <c r="B371" s="161"/>
      <c r="C371" s="165"/>
      <c r="D371" s="155"/>
      <c r="E371" s="155"/>
      <c r="F371" s="155"/>
      <c r="G371" s="155"/>
      <c r="H371" s="57">
        <v>1002</v>
      </c>
      <c r="I371" s="64" t="s">
        <v>213</v>
      </c>
      <c r="J371" s="64">
        <v>611</v>
      </c>
      <c r="K371" s="12">
        <v>90604.1</v>
      </c>
      <c r="L371" s="12">
        <v>85740.1</v>
      </c>
      <c r="M371" s="12">
        <v>90951.2</v>
      </c>
      <c r="N371" s="12">
        <v>103060.1</v>
      </c>
      <c r="O371" s="12">
        <v>113897.60000000001</v>
      </c>
      <c r="P371" s="12">
        <v>124922.9</v>
      </c>
      <c r="Q371" s="12">
        <v>131863.66800000001</v>
      </c>
      <c r="R371" s="12">
        <v>134671.79999999999</v>
      </c>
      <c r="S371" s="12">
        <v>143805.18</v>
      </c>
      <c r="T371" s="12">
        <v>146271.70000000001</v>
      </c>
      <c r="U371" s="12">
        <v>116666.4</v>
      </c>
      <c r="V371" s="12">
        <v>119851.3</v>
      </c>
      <c r="W371" s="93">
        <f>SUM(K371:S371)+T371+U371+V371</f>
        <v>1402306.048</v>
      </c>
    </row>
    <row r="372" spans="1:23" ht="26.25" customHeight="1" x14ac:dyDescent="0.25">
      <c r="A372" s="58"/>
      <c r="B372" s="118" t="s">
        <v>94</v>
      </c>
      <c r="C372" s="117" t="s">
        <v>151</v>
      </c>
      <c r="D372" s="64" t="s">
        <v>90</v>
      </c>
      <c r="E372" s="104" t="s">
        <v>90</v>
      </c>
      <c r="F372" s="64" t="s">
        <v>610</v>
      </c>
      <c r="G372" s="64" t="s">
        <v>90</v>
      </c>
      <c r="H372" s="187" t="s">
        <v>48</v>
      </c>
      <c r="I372" s="188"/>
      <c r="J372" s="189"/>
      <c r="K372" s="12">
        <v>0</v>
      </c>
      <c r="L372" s="12">
        <v>0</v>
      </c>
      <c r="M372" s="12">
        <v>0</v>
      </c>
      <c r="N372" s="12">
        <v>0</v>
      </c>
      <c r="O372" s="12">
        <v>0</v>
      </c>
      <c r="P372" s="12">
        <v>0</v>
      </c>
      <c r="Q372" s="12">
        <v>0</v>
      </c>
      <c r="R372" s="12">
        <v>0</v>
      </c>
      <c r="S372" s="12">
        <f>S373+S374</f>
        <v>8336.5</v>
      </c>
      <c r="T372" s="12">
        <f t="shared" ref="T372:W372" si="95">T373+T374</f>
        <v>0</v>
      </c>
      <c r="U372" s="12">
        <f t="shared" si="95"/>
        <v>0</v>
      </c>
      <c r="V372" s="12">
        <f t="shared" si="95"/>
        <v>0</v>
      </c>
      <c r="W372" s="85">
        <f t="shared" si="95"/>
        <v>8336.5</v>
      </c>
    </row>
    <row r="373" spans="1:23" ht="26.25" customHeight="1" x14ac:dyDescent="0.25">
      <c r="A373" s="58"/>
      <c r="B373" s="160" t="s">
        <v>622</v>
      </c>
      <c r="C373" s="141" t="s">
        <v>151</v>
      </c>
      <c r="D373" s="147" t="s">
        <v>90</v>
      </c>
      <c r="E373" s="147" t="s">
        <v>90</v>
      </c>
      <c r="F373" s="147" t="s">
        <v>610</v>
      </c>
      <c r="G373" s="147" t="s">
        <v>90</v>
      </c>
      <c r="H373" s="14" t="s">
        <v>76</v>
      </c>
      <c r="I373" s="64" t="s">
        <v>212</v>
      </c>
      <c r="J373" s="64">
        <v>612</v>
      </c>
      <c r="K373" s="12">
        <v>0</v>
      </c>
      <c r="L373" s="12">
        <v>0</v>
      </c>
      <c r="M373" s="12">
        <v>0</v>
      </c>
      <c r="N373" s="12">
        <v>0</v>
      </c>
      <c r="O373" s="12">
        <v>0</v>
      </c>
      <c r="P373" s="12">
        <v>0</v>
      </c>
      <c r="Q373" s="12">
        <v>0</v>
      </c>
      <c r="R373" s="12">
        <v>0</v>
      </c>
      <c r="S373" s="12">
        <v>8207.5</v>
      </c>
      <c r="T373" s="12">
        <v>0</v>
      </c>
      <c r="U373" s="12">
        <v>0</v>
      </c>
      <c r="V373" s="12">
        <v>0</v>
      </c>
      <c r="W373" s="93">
        <f>SUM(K373:V373)</f>
        <v>8207.5</v>
      </c>
    </row>
    <row r="374" spans="1:23" ht="26.25" customHeight="1" x14ac:dyDescent="0.25">
      <c r="A374" s="58"/>
      <c r="B374" s="164"/>
      <c r="C374" s="142"/>
      <c r="D374" s="148"/>
      <c r="E374" s="148"/>
      <c r="F374" s="148"/>
      <c r="G374" s="148"/>
      <c r="H374" s="14" t="s">
        <v>76</v>
      </c>
      <c r="I374" s="64" t="s">
        <v>212</v>
      </c>
      <c r="J374" s="64">
        <v>622</v>
      </c>
      <c r="K374" s="12">
        <v>0</v>
      </c>
      <c r="L374" s="12">
        <v>0</v>
      </c>
      <c r="M374" s="12">
        <v>0</v>
      </c>
      <c r="N374" s="12">
        <v>0</v>
      </c>
      <c r="O374" s="12">
        <v>0</v>
      </c>
      <c r="P374" s="12">
        <v>0</v>
      </c>
      <c r="Q374" s="12">
        <v>0</v>
      </c>
      <c r="R374" s="12">
        <v>0</v>
      </c>
      <c r="S374" s="12">
        <v>129</v>
      </c>
      <c r="T374" s="12">
        <v>0</v>
      </c>
      <c r="U374" s="12">
        <v>0</v>
      </c>
      <c r="V374" s="12">
        <v>0</v>
      </c>
      <c r="W374" s="93">
        <f>SUM(K374:V374)</f>
        <v>129</v>
      </c>
    </row>
    <row r="375" spans="1:23" ht="186.75" customHeight="1" x14ac:dyDescent="0.25">
      <c r="A375" s="64" t="s">
        <v>147</v>
      </c>
      <c r="B375" s="118" t="s">
        <v>347</v>
      </c>
      <c r="C375" s="117" t="s">
        <v>99</v>
      </c>
      <c r="D375" s="64">
        <v>1</v>
      </c>
      <c r="E375" s="64" t="s">
        <v>428</v>
      </c>
      <c r="F375" s="64" t="s">
        <v>90</v>
      </c>
      <c r="G375" s="64" t="s">
        <v>90</v>
      </c>
      <c r="H375" s="64" t="s">
        <v>90</v>
      </c>
      <c r="I375" s="64" t="s">
        <v>90</v>
      </c>
      <c r="J375" s="64" t="s">
        <v>90</v>
      </c>
      <c r="K375" s="64">
        <v>90</v>
      </c>
      <c r="L375" s="64">
        <v>90</v>
      </c>
      <c r="M375" s="7">
        <v>90</v>
      </c>
      <c r="N375" s="64">
        <v>90</v>
      </c>
      <c r="O375" s="64">
        <v>90</v>
      </c>
      <c r="P375" s="64">
        <v>90</v>
      </c>
      <c r="Q375" s="64">
        <v>90</v>
      </c>
      <c r="R375" s="64">
        <v>90</v>
      </c>
      <c r="S375" s="64">
        <v>90</v>
      </c>
      <c r="T375" s="64">
        <v>90.2</v>
      </c>
      <c r="U375" s="64">
        <v>90.3</v>
      </c>
      <c r="V375" s="64">
        <v>90.4</v>
      </c>
      <c r="W375" s="93" t="s">
        <v>90</v>
      </c>
    </row>
    <row r="376" spans="1:23" ht="65.25" customHeight="1" x14ac:dyDescent="0.25">
      <c r="A376" s="57" t="s">
        <v>1001</v>
      </c>
      <c r="B376" s="118" t="s">
        <v>1002</v>
      </c>
      <c r="C376" s="117" t="s">
        <v>126</v>
      </c>
      <c r="D376" s="64">
        <v>1</v>
      </c>
      <c r="E376" s="64" t="s">
        <v>38</v>
      </c>
      <c r="F376" s="64" t="s">
        <v>610</v>
      </c>
      <c r="G376" s="64" t="s">
        <v>236</v>
      </c>
      <c r="H376" s="64" t="s">
        <v>90</v>
      </c>
      <c r="I376" s="64" t="s">
        <v>90</v>
      </c>
      <c r="J376" s="64" t="s">
        <v>90</v>
      </c>
      <c r="K376" s="64" t="s">
        <v>90</v>
      </c>
      <c r="L376" s="64" t="s">
        <v>90</v>
      </c>
      <c r="M376" s="7" t="s">
        <v>90</v>
      </c>
      <c r="N376" s="64" t="s">
        <v>90</v>
      </c>
      <c r="O376" s="64" t="s">
        <v>90</v>
      </c>
      <c r="P376" s="64" t="s">
        <v>90</v>
      </c>
      <c r="Q376" s="64" t="s">
        <v>90</v>
      </c>
      <c r="R376" s="64" t="s">
        <v>90</v>
      </c>
      <c r="S376" s="64">
        <v>550</v>
      </c>
      <c r="T376" s="64">
        <v>650</v>
      </c>
      <c r="U376" s="64" t="s">
        <v>90</v>
      </c>
      <c r="V376" s="64" t="s">
        <v>90</v>
      </c>
      <c r="W376" s="93" t="s">
        <v>90</v>
      </c>
    </row>
    <row r="377" spans="1:23" ht="68.25" customHeight="1" x14ac:dyDescent="0.25">
      <c r="A377" s="147" t="s">
        <v>148</v>
      </c>
      <c r="B377" s="118" t="s">
        <v>346</v>
      </c>
      <c r="C377" s="117" t="s">
        <v>90</v>
      </c>
      <c r="D377" s="64">
        <v>1</v>
      </c>
      <c r="E377" s="64" t="s">
        <v>90</v>
      </c>
      <c r="F377" s="64" t="s">
        <v>612</v>
      </c>
      <c r="G377" s="64" t="s">
        <v>236</v>
      </c>
      <c r="H377" s="64" t="s">
        <v>90</v>
      </c>
      <c r="I377" s="64" t="s">
        <v>90</v>
      </c>
      <c r="J377" s="64" t="s">
        <v>90</v>
      </c>
      <c r="K377" s="64" t="s">
        <v>90</v>
      </c>
      <c r="L377" s="64" t="s">
        <v>90</v>
      </c>
      <c r="M377" s="12" t="s">
        <v>90</v>
      </c>
      <c r="N377" s="64" t="s">
        <v>90</v>
      </c>
      <c r="O377" s="64" t="s">
        <v>90</v>
      </c>
      <c r="P377" s="64" t="s">
        <v>90</v>
      </c>
      <c r="Q377" s="64" t="s">
        <v>90</v>
      </c>
      <c r="R377" s="64" t="s">
        <v>90</v>
      </c>
      <c r="S377" s="64" t="s">
        <v>90</v>
      </c>
      <c r="T377" s="64" t="s">
        <v>90</v>
      </c>
      <c r="U377" s="64" t="s">
        <v>90</v>
      </c>
      <c r="V377" s="64" t="s">
        <v>90</v>
      </c>
      <c r="W377" s="93" t="s">
        <v>90</v>
      </c>
    </row>
    <row r="378" spans="1:23" ht="27.75" customHeight="1" x14ac:dyDescent="0.25">
      <c r="A378" s="155"/>
      <c r="B378" s="118" t="s">
        <v>56</v>
      </c>
      <c r="C378" s="117" t="s">
        <v>151</v>
      </c>
      <c r="D378" s="64" t="s">
        <v>90</v>
      </c>
      <c r="E378" s="64" t="s">
        <v>90</v>
      </c>
      <c r="F378" s="64" t="s">
        <v>90</v>
      </c>
      <c r="G378" s="64" t="s">
        <v>90</v>
      </c>
      <c r="H378" s="14" t="s">
        <v>77</v>
      </c>
      <c r="I378" s="64" t="s">
        <v>190</v>
      </c>
      <c r="J378" s="64">
        <v>112</v>
      </c>
      <c r="K378" s="64">
        <v>40</v>
      </c>
      <c r="L378" s="64">
        <v>23.3</v>
      </c>
      <c r="M378" s="12">
        <v>0</v>
      </c>
      <c r="N378" s="12">
        <v>0</v>
      </c>
      <c r="O378" s="12">
        <v>0</v>
      </c>
      <c r="P378" s="12">
        <v>0</v>
      </c>
      <c r="Q378" s="12">
        <v>0</v>
      </c>
      <c r="R378" s="20">
        <v>0</v>
      </c>
      <c r="S378" s="20">
        <v>0</v>
      </c>
      <c r="T378" s="12">
        <v>0</v>
      </c>
      <c r="U378" s="20">
        <v>0</v>
      </c>
      <c r="V378" s="20">
        <v>0</v>
      </c>
      <c r="W378" s="93">
        <f t="shared" si="94"/>
        <v>63.3</v>
      </c>
    </row>
    <row r="379" spans="1:23" ht="24" customHeight="1" x14ac:dyDescent="0.25">
      <c r="A379" s="155"/>
      <c r="B379" s="118" t="s">
        <v>91</v>
      </c>
      <c r="C379" s="117" t="s">
        <v>151</v>
      </c>
      <c r="D379" s="64" t="s">
        <v>90</v>
      </c>
      <c r="E379" s="64" t="s">
        <v>90</v>
      </c>
      <c r="F379" s="64" t="s">
        <v>90</v>
      </c>
      <c r="G379" s="64" t="s">
        <v>90</v>
      </c>
      <c r="H379" s="14" t="s">
        <v>76</v>
      </c>
      <c r="I379" s="64" t="s">
        <v>189</v>
      </c>
      <c r="J379" s="64">
        <v>323</v>
      </c>
      <c r="K379" s="64">
        <v>44</v>
      </c>
      <c r="L379" s="64">
        <v>25.9</v>
      </c>
      <c r="M379" s="12">
        <v>0</v>
      </c>
      <c r="N379" s="12">
        <v>0</v>
      </c>
      <c r="O379" s="12">
        <v>0</v>
      </c>
      <c r="P379" s="12">
        <v>0</v>
      </c>
      <c r="Q379" s="12">
        <v>0</v>
      </c>
      <c r="R379" s="20">
        <v>0</v>
      </c>
      <c r="S379" s="20">
        <v>0</v>
      </c>
      <c r="T379" s="12">
        <v>0</v>
      </c>
      <c r="U379" s="20">
        <v>0</v>
      </c>
      <c r="V379" s="20">
        <v>0</v>
      </c>
      <c r="W379" s="93">
        <f t="shared" si="94"/>
        <v>69.900000000000006</v>
      </c>
    </row>
    <row r="380" spans="1:23" ht="21" customHeight="1" x14ac:dyDescent="0.25">
      <c r="A380" s="155"/>
      <c r="B380" s="118" t="s">
        <v>91</v>
      </c>
      <c r="C380" s="117" t="s">
        <v>151</v>
      </c>
      <c r="D380" s="64" t="s">
        <v>90</v>
      </c>
      <c r="E380" s="64" t="s">
        <v>90</v>
      </c>
      <c r="F380" s="64" t="s">
        <v>90</v>
      </c>
      <c r="G380" s="64" t="s">
        <v>90</v>
      </c>
      <c r="H380" s="14" t="s">
        <v>76</v>
      </c>
      <c r="I380" s="64" t="s">
        <v>189</v>
      </c>
      <c r="J380" s="64">
        <v>612</v>
      </c>
      <c r="K380" s="20">
        <v>0</v>
      </c>
      <c r="L380" s="20">
        <v>0</v>
      </c>
      <c r="M380" s="12">
        <v>0</v>
      </c>
      <c r="N380" s="24">
        <v>120</v>
      </c>
      <c r="O380" s="12">
        <v>0</v>
      </c>
      <c r="P380" s="12">
        <v>0</v>
      </c>
      <c r="Q380" s="12">
        <v>0</v>
      </c>
      <c r="R380" s="37">
        <v>0</v>
      </c>
      <c r="S380" s="24">
        <v>50</v>
      </c>
      <c r="T380" s="23">
        <v>50</v>
      </c>
      <c r="U380" s="24">
        <v>38.4</v>
      </c>
      <c r="V380" s="24">
        <v>47.9</v>
      </c>
      <c r="W380" s="93">
        <f t="shared" si="94"/>
        <v>306.29999999999995</v>
      </c>
    </row>
    <row r="381" spans="1:23" ht="24" customHeight="1" x14ac:dyDescent="0.25">
      <c r="A381" s="155"/>
      <c r="B381" s="160" t="s">
        <v>56</v>
      </c>
      <c r="C381" s="117" t="s">
        <v>151</v>
      </c>
      <c r="D381" s="64" t="s">
        <v>90</v>
      </c>
      <c r="E381" s="64" t="s">
        <v>90</v>
      </c>
      <c r="F381" s="64" t="s">
        <v>90</v>
      </c>
      <c r="G381" s="64" t="s">
        <v>90</v>
      </c>
      <c r="H381" s="14" t="s">
        <v>76</v>
      </c>
      <c r="I381" s="64" t="s">
        <v>190</v>
      </c>
      <c r="J381" s="64">
        <v>612</v>
      </c>
      <c r="K381" s="20">
        <v>0</v>
      </c>
      <c r="L381" s="20">
        <v>0</v>
      </c>
      <c r="M381" s="12">
        <v>232.8</v>
      </c>
      <c r="N381" s="64">
        <v>102.1</v>
      </c>
      <c r="O381" s="64">
        <v>106.2</v>
      </c>
      <c r="P381" s="64">
        <v>156.6</v>
      </c>
      <c r="Q381" s="64">
        <v>169.7</v>
      </c>
      <c r="R381" s="64">
        <v>162.9</v>
      </c>
      <c r="S381" s="64">
        <v>158.19999999999999</v>
      </c>
      <c r="T381" s="12">
        <v>165.4</v>
      </c>
      <c r="U381" s="64">
        <v>165.4</v>
      </c>
      <c r="V381" s="64">
        <v>165.4</v>
      </c>
      <c r="W381" s="93">
        <f t="shared" si="94"/>
        <v>1584.7</v>
      </c>
    </row>
    <row r="382" spans="1:23" ht="26.25" customHeight="1" x14ac:dyDescent="0.25">
      <c r="A382" s="148"/>
      <c r="B382" s="164"/>
      <c r="C382" s="117" t="s">
        <v>151</v>
      </c>
      <c r="D382" s="64" t="s">
        <v>90</v>
      </c>
      <c r="E382" s="64" t="s">
        <v>90</v>
      </c>
      <c r="F382" s="64" t="s">
        <v>90</v>
      </c>
      <c r="G382" s="64" t="s">
        <v>90</v>
      </c>
      <c r="H382" s="14" t="s">
        <v>76</v>
      </c>
      <c r="I382" s="64" t="s">
        <v>190</v>
      </c>
      <c r="J382" s="64">
        <v>323</v>
      </c>
      <c r="K382" s="64">
        <v>360.7</v>
      </c>
      <c r="L382" s="64">
        <v>177.7</v>
      </c>
      <c r="M382" s="12">
        <v>0</v>
      </c>
      <c r="N382" s="12">
        <v>0</v>
      </c>
      <c r="O382" s="12">
        <v>0</v>
      </c>
      <c r="P382" s="12">
        <v>0</v>
      </c>
      <c r="Q382" s="12">
        <v>0</v>
      </c>
      <c r="R382" s="12">
        <v>0</v>
      </c>
      <c r="S382" s="12">
        <v>0</v>
      </c>
      <c r="T382" s="12">
        <v>0</v>
      </c>
      <c r="U382" s="12">
        <v>0</v>
      </c>
      <c r="V382" s="12">
        <v>0</v>
      </c>
      <c r="W382" s="93">
        <f t="shared" si="94"/>
        <v>538.4</v>
      </c>
    </row>
    <row r="383" spans="1:23" ht="83.25" customHeight="1" x14ac:dyDescent="0.25">
      <c r="A383" s="58" t="s">
        <v>607</v>
      </c>
      <c r="B383" s="15" t="s">
        <v>606</v>
      </c>
      <c r="C383" s="117" t="s">
        <v>90</v>
      </c>
      <c r="D383" s="64">
        <v>1</v>
      </c>
      <c r="E383" s="64" t="s">
        <v>90</v>
      </c>
      <c r="F383" s="64" t="s">
        <v>478</v>
      </c>
      <c r="G383" s="64" t="s">
        <v>270</v>
      </c>
      <c r="H383" s="14" t="s">
        <v>90</v>
      </c>
      <c r="I383" s="64" t="s">
        <v>90</v>
      </c>
      <c r="J383" s="64" t="s">
        <v>90</v>
      </c>
      <c r="K383" s="64" t="s">
        <v>90</v>
      </c>
      <c r="L383" s="64" t="s">
        <v>90</v>
      </c>
      <c r="M383" s="12" t="s">
        <v>90</v>
      </c>
      <c r="N383" s="64" t="s">
        <v>90</v>
      </c>
      <c r="O383" s="64" t="s">
        <v>90</v>
      </c>
      <c r="P383" s="64" t="s">
        <v>90</v>
      </c>
      <c r="Q383" s="64" t="s">
        <v>90</v>
      </c>
      <c r="R383" s="64" t="s">
        <v>90</v>
      </c>
      <c r="S383" s="64" t="s">
        <v>90</v>
      </c>
      <c r="T383" s="64" t="s">
        <v>90</v>
      </c>
      <c r="U383" s="64" t="s">
        <v>90</v>
      </c>
      <c r="V383" s="64" t="s">
        <v>90</v>
      </c>
      <c r="W383" s="93" t="s">
        <v>90</v>
      </c>
    </row>
    <row r="384" spans="1:23" ht="25.5" customHeight="1" x14ac:dyDescent="0.25">
      <c r="A384" s="58"/>
      <c r="B384" s="15" t="s">
        <v>91</v>
      </c>
      <c r="C384" s="117" t="s">
        <v>151</v>
      </c>
      <c r="D384" s="64" t="s">
        <v>90</v>
      </c>
      <c r="E384" s="64" t="s">
        <v>90</v>
      </c>
      <c r="F384" s="64" t="s">
        <v>90</v>
      </c>
      <c r="G384" s="64" t="s">
        <v>90</v>
      </c>
      <c r="H384" s="14" t="s">
        <v>76</v>
      </c>
      <c r="I384" s="64" t="s">
        <v>602</v>
      </c>
      <c r="J384" s="64">
        <v>360</v>
      </c>
      <c r="K384" s="20" t="s">
        <v>90</v>
      </c>
      <c r="L384" s="20" t="s">
        <v>90</v>
      </c>
      <c r="M384" s="20" t="s">
        <v>90</v>
      </c>
      <c r="N384" s="20" t="s">
        <v>90</v>
      </c>
      <c r="O384" s="20" t="s">
        <v>90</v>
      </c>
      <c r="P384" s="20" t="s">
        <v>90</v>
      </c>
      <c r="Q384" s="20" t="s">
        <v>90</v>
      </c>
      <c r="R384" s="20" t="s">
        <v>90</v>
      </c>
      <c r="S384" s="7">
        <v>30000</v>
      </c>
      <c r="T384" s="12">
        <v>80000</v>
      </c>
      <c r="U384" s="64">
        <v>27495.1</v>
      </c>
      <c r="V384" s="64">
        <v>30000</v>
      </c>
      <c r="W384" s="93">
        <f t="shared" si="94"/>
        <v>167495.1</v>
      </c>
    </row>
    <row r="385" spans="1:23" ht="71.25" customHeight="1" x14ac:dyDescent="0.25">
      <c r="A385" s="147" t="s">
        <v>133</v>
      </c>
      <c r="B385" s="122" t="s">
        <v>475</v>
      </c>
      <c r="C385" s="117" t="s">
        <v>90</v>
      </c>
      <c r="D385" s="64">
        <v>1</v>
      </c>
      <c r="E385" s="64" t="s">
        <v>90</v>
      </c>
      <c r="F385" s="64" t="s">
        <v>612</v>
      </c>
      <c r="G385" s="64" t="s">
        <v>270</v>
      </c>
      <c r="H385" s="64" t="s">
        <v>90</v>
      </c>
      <c r="I385" s="64" t="s">
        <v>90</v>
      </c>
      <c r="J385" s="64" t="s">
        <v>90</v>
      </c>
      <c r="K385" s="64" t="s">
        <v>90</v>
      </c>
      <c r="L385" s="64" t="s">
        <v>90</v>
      </c>
      <c r="M385" s="12" t="s">
        <v>90</v>
      </c>
      <c r="N385" s="64" t="s">
        <v>90</v>
      </c>
      <c r="O385" s="64" t="s">
        <v>90</v>
      </c>
      <c r="P385" s="64" t="s">
        <v>90</v>
      </c>
      <c r="Q385" s="64" t="s">
        <v>90</v>
      </c>
      <c r="R385" s="64" t="s">
        <v>90</v>
      </c>
      <c r="S385" s="64" t="s">
        <v>90</v>
      </c>
      <c r="T385" s="64" t="s">
        <v>90</v>
      </c>
      <c r="U385" s="64" t="s">
        <v>90</v>
      </c>
      <c r="V385" s="64" t="s">
        <v>90</v>
      </c>
      <c r="W385" s="93" t="s">
        <v>90</v>
      </c>
    </row>
    <row r="386" spans="1:23" ht="28.5" customHeight="1" x14ac:dyDescent="0.25">
      <c r="A386" s="148"/>
      <c r="B386" s="118" t="s">
        <v>91</v>
      </c>
      <c r="C386" s="117" t="s">
        <v>151</v>
      </c>
      <c r="D386" s="64" t="s">
        <v>90</v>
      </c>
      <c r="E386" s="64" t="s">
        <v>90</v>
      </c>
      <c r="F386" s="64" t="s">
        <v>90</v>
      </c>
      <c r="G386" s="64" t="s">
        <v>90</v>
      </c>
      <c r="H386" s="64" t="s">
        <v>90</v>
      </c>
      <c r="I386" s="64" t="s">
        <v>90</v>
      </c>
      <c r="J386" s="64" t="s">
        <v>90</v>
      </c>
      <c r="K386" s="12">
        <f t="shared" ref="K386:R386" si="96">K389</f>
        <v>0</v>
      </c>
      <c r="L386" s="12">
        <f t="shared" si="96"/>
        <v>0</v>
      </c>
      <c r="M386" s="12">
        <f t="shared" si="96"/>
        <v>0</v>
      </c>
      <c r="N386" s="12">
        <f t="shared" si="96"/>
        <v>0</v>
      </c>
      <c r="O386" s="12">
        <f t="shared" si="96"/>
        <v>0</v>
      </c>
      <c r="P386" s="12">
        <f t="shared" si="96"/>
        <v>0</v>
      </c>
      <c r="Q386" s="12">
        <f t="shared" si="96"/>
        <v>0</v>
      </c>
      <c r="R386" s="12">
        <f t="shared" si="96"/>
        <v>0</v>
      </c>
      <c r="S386" s="12">
        <f>S389</f>
        <v>0</v>
      </c>
      <c r="T386" s="12">
        <f>T389</f>
        <v>0</v>
      </c>
      <c r="U386" s="12">
        <f>U389</f>
        <v>0</v>
      </c>
      <c r="V386" s="12">
        <f>V389</f>
        <v>0</v>
      </c>
      <c r="W386" s="83">
        <f t="shared" si="94"/>
        <v>0</v>
      </c>
    </row>
    <row r="387" spans="1:23" ht="234" customHeight="1" x14ac:dyDescent="0.25">
      <c r="A387" s="64" t="s">
        <v>134</v>
      </c>
      <c r="B387" s="118" t="s">
        <v>1086</v>
      </c>
      <c r="C387" s="117" t="s">
        <v>99</v>
      </c>
      <c r="D387" s="64">
        <v>1</v>
      </c>
      <c r="E387" s="64" t="s">
        <v>476</v>
      </c>
      <c r="F387" s="64" t="s">
        <v>616</v>
      </c>
      <c r="G387" s="64" t="s">
        <v>90</v>
      </c>
      <c r="H387" s="64" t="s">
        <v>90</v>
      </c>
      <c r="I387" s="64" t="s">
        <v>90</v>
      </c>
      <c r="J387" s="64" t="s">
        <v>90</v>
      </c>
      <c r="K387" s="64" t="s">
        <v>90</v>
      </c>
      <c r="L387" s="87" t="s">
        <v>90</v>
      </c>
      <c r="M387" s="87" t="s">
        <v>90</v>
      </c>
      <c r="N387" s="87" t="s">
        <v>90</v>
      </c>
      <c r="O387" s="87" t="s">
        <v>90</v>
      </c>
      <c r="P387" s="87" t="s">
        <v>90</v>
      </c>
      <c r="Q387" s="87" t="s">
        <v>90</v>
      </c>
      <c r="R387" s="64">
        <v>25</v>
      </c>
      <c r="S387" s="64">
        <v>30</v>
      </c>
      <c r="T387" s="64">
        <v>32</v>
      </c>
      <c r="U387" s="64">
        <v>35</v>
      </c>
      <c r="V387" s="64">
        <v>35</v>
      </c>
      <c r="W387" s="93" t="s">
        <v>90</v>
      </c>
    </row>
    <row r="388" spans="1:23" ht="69.75" customHeight="1" x14ac:dyDescent="0.25">
      <c r="A388" s="147" t="s">
        <v>135</v>
      </c>
      <c r="B388" s="118" t="s">
        <v>345</v>
      </c>
      <c r="C388" s="117" t="s">
        <v>90</v>
      </c>
      <c r="D388" s="64">
        <v>1</v>
      </c>
      <c r="E388" s="64" t="s">
        <v>90</v>
      </c>
      <c r="F388" s="64" t="s">
        <v>612</v>
      </c>
      <c r="G388" s="64" t="s">
        <v>236</v>
      </c>
      <c r="H388" s="64" t="s">
        <v>90</v>
      </c>
      <c r="I388" s="64" t="s">
        <v>90</v>
      </c>
      <c r="J388" s="64" t="s">
        <v>90</v>
      </c>
      <c r="K388" s="64" t="s">
        <v>90</v>
      </c>
      <c r="L388" s="64" t="s">
        <v>90</v>
      </c>
      <c r="M388" s="12" t="s">
        <v>90</v>
      </c>
      <c r="N388" s="64" t="s">
        <v>90</v>
      </c>
      <c r="O388" s="64" t="s">
        <v>90</v>
      </c>
      <c r="P388" s="64" t="s">
        <v>90</v>
      </c>
      <c r="Q388" s="64" t="s">
        <v>90</v>
      </c>
      <c r="R388" s="64" t="s">
        <v>90</v>
      </c>
      <c r="S388" s="64" t="s">
        <v>90</v>
      </c>
      <c r="T388" s="64" t="s">
        <v>90</v>
      </c>
      <c r="U388" s="64" t="s">
        <v>90</v>
      </c>
      <c r="V388" s="64" t="s">
        <v>90</v>
      </c>
      <c r="W388" s="93" t="s">
        <v>90</v>
      </c>
    </row>
    <row r="389" spans="1:23" ht="24.75" customHeight="1" x14ac:dyDescent="0.25">
      <c r="A389" s="148"/>
      <c r="B389" s="118" t="s">
        <v>91</v>
      </c>
      <c r="C389" s="117" t="s">
        <v>151</v>
      </c>
      <c r="D389" s="64" t="s">
        <v>90</v>
      </c>
      <c r="E389" s="64" t="s">
        <v>90</v>
      </c>
      <c r="F389" s="64" t="s">
        <v>90</v>
      </c>
      <c r="G389" s="64" t="s">
        <v>90</v>
      </c>
      <c r="H389" s="64" t="s">
        <v>90</v>
      </c>
      <c r="I389" s="64" t="s">
        <v>90</v>
      </c>
      <c r="J389" s="64" t="s">
        <v>90</v>
      </c>
      <c r="K389" s="12">
        <v>0</v>
      </c>
      <c r="L389" s="12">
        <v>0</v>
      </c>
      <c r="M389" s="12">
        <v>0</v>
      </c>
      <c r="N389" s="12">
        <v>0</v>
      </c>
      <c r="O389" s="12">
        <v>0</v>
      </c>
      <c r="P389" s="12">
        <v>0</v>
      </c>
      <c r="Q389" s="64">
        <v>0</v>
      </c>
      <c r="R389" s="64">
        <v>0</v>
      </c>
      <c r="S389" s="64">
        <v>0</v>
      </c>
      <c r="T389" s="64">
        <v>0</v>
      </c>
      <c r="U389" s="64">
        <v>0</v>
      </c>
      <c r="V389" s="64">
        <v>0</v>
      </c>
      <c r="W389" s="83">
        <f t="shared" si="94"/>
        <v>0</v>
      </c>
    </row>
    <row r="390" spans="1:23" ht="38.25" customHeight="1" x14ac:dyDescent="0.25">
      <c r="A390" s="147" t="s">
        <v>136</v>
      </c>
      <c r="B390" s="122" t="s">
        <v>344</v>
      </c>
      <c r="C390" s="117" t="s">
        <v>90</v>
      </c>
      <c r="D390" s="64">
        <v>1</v>
      </c>
      <c r="E390" s="64" t="s">
        <v>90</v>
      </c>
      <c r="F390" s="64" t="s">
        <v>612</v>
      </c>
      <c r="G390" s="64" t="s">
        <v>236</v>
      </c>
      <c r="H390" s="64" t="s">
        <v>90</v>
      </c>
      <c r="I390" s="64" t="s">
        <v>90</v>
      </c>
      <c r="J390" s="64" t="s">
        <v>90</v>
      </c>
      <c r="K390" s="64" t="s">
        <v>90</v>
      </c>
      <c r="L390" s="64" t="s">
        <v>90</v>
      </c>
      <c r="M390" s="12" t="s">
        <v>90</v>
      </c>
      <c r="N390" s="64" t="s">
        <v>90</v>
      </c>
      <c r="O390" s="64" t="s">
        <v>90</v>
      </c>
      <c r="P390" s="64" t="s">
        <v>90</v>
      </c>
      <c r="Q390" s="64" t="s">
        <v>90</v>
      </c>
      <c r="R390" s="64" t="s">
        <v>90</v>
      </c>
      <c r="S390" s="64" t="s">
        <v>90</v>
      </c>
      <c r="T390" s="64" t="s">
        <v>90</v>
      </c>
      <c r="U390" s="64" t="s">
        <v>90</v>
      </c>
      <c r="V390" s="64" t="s">
        <v>90</v>
      </c>
      <c r="W390" s="93" t="s">
        <v>90</v>
      </c>
    </row>
    <row r="391" spans="1:23" ht="24.75" customHeight="1" x14ac:dyDescent="0.25">
      <c r="A391" s="148"/>
      <c r="B391" s="118" t="s">
        <v>91</v>
      </c>
      <c r="C391" s="117" t="s">
        <v>92</v>
      </c>
      <c r="D391" s="64" t="s">
        <v>90</v>
      </c>
      <c r="E391" s="64" t="s">
        <v>90</v>
      </c>
      <c r="F391" s="64" t="s">
        <v>90</v>
      </c>
      <c r="G391" s="64" t="s">
        <v>90</v>
      </c>
      <c r="H391" s="180" t="s">
        <v>48</v>
      </c>
      <c r="I391" s="178"/>
      <c r="J391" s="179"/>
      <c r="K391" s="33">
        <f>K394+K397+K400+K404+K406+K407+K409+K411+K413+K414+K416+K418</f>
        <v>187555.09999999998</v>
      </c>
      <c r="L391" s="12">
        <f>L403+L418</f>
        <v>517731.3</v>
      </c>
      <c r="M391" s="12">
        <f>M403+M418</f>
        <v>524711.4</v>
      </c>
      <c r="N391" s="33">
        <f t="shared" ref="N391:Q391" si="97">N394+N397+N400+N404+N406+N407+N409+N411+N413+N414+N416+N408+N410+N412+N418</f>
        <v>625035.6</v>
      </c>
      <c r="O391" s="33">
        <f t="shared" si="97"/>
        <v>583481.29799999995</v>
      </c>
      <c r="P391" s="33">
        <f t="shared" si="97"/>
        <v>584736.20000000007</v>
      </c>
      <c r="Q391" s="33">
        <f t="shared" si="97"/>
        <v>600203.69999999995</v>
      </c>
      <c r="R391" s="33">
        <f>R394+R397+R400+R404+R406+R407+R409+R411+R413+R414+R416+R408+R410+R412+R418</f>
        <v>613933.70000000007</v>
      </c>
      <c r="S391" s="33">
        <f>S394+S397+S400+S404+S406+S407+S409+S411+S413+S414+S416+S408+S410+S412+S418</f>
        <v>637021.6</v>
      </c>
      <c r="T391" s="33">
        <f>T394+T397+T400+T404+T406+T407+T409+T411+T413+T414+T416+T408+T410+T412+T418</f>
        <v>681430.4</v>
      </c>
      <c r="U391" s="33">
        <f>U394+U397+U400+U404+U406+U407+U409+U411+U413+U414+U416+U408+U410+U412+U418</f>
        <v>520905.6</v>
      </c>
      <c r="V391" s="33">
        <f>V394+V397+V400+V404+V406+V407+V409+V411+V413+V414+V416+V408+V410+V412+V418</f>
        <v>646907.4</v>
      </c>
      <c r="W391" s="93">
        <f t="shared" si="94"/>
        <v>6723653.2980000004</v>
      </c>
    </row>
    <row r="392" spans="1:23" ht="168.75" customHeight="1" x14ac:dyDescent="0.25">
      <c r="A392" s="64" t="s">
        <v>137</v>
      </c>
      <c r="B392" s="118" t="s">
        <v>343</v>
      </c>
      <c r="C392" s="117" t="s">
        <v>99</v>
      </c>
      <c r="D392" s="64">
        <v>1</v>
      </c>
      <c r="E392" s="64" t="s">
        <v>429</v>
      </c>
      <c r="F392" s="64" t="s">
        <v>90</v>
      </c>
      <c r="G392" s="64" t="s">
        <v>90</v>
      </c>
      <c r="H392" s="64" t="s">
        <v>90</v>
      </c>
      <c r="I392" s="64" t="s">
        <v>90</v>
      </c>
      <c r="J392" s="64" t="s">
        <v>90</v>
      </c>
      <c r="K392" s="64">
        <v>72</v>
      </c>
      <c r="L392" s="64">
        <v>72.8</v>
      </c>
      <c r="M392" s="12">
        <v>72.2</v>
      </c>
      <c r="N392" s="64">
        <v>72.3</v>
      </c>
      <c r="O392" s="64">
        <v>74</v>
      </c>
      <c r="P392" s="64">
        <v>76</v>
      </c>
      <c r="Q392" s="64">
        <v>76.5</v>
      </c>
      <c r="R392" s="20">
        <v>77</v>
      </c>
      <c r="S392" s="20">
        <v>77.5</v>
      </c>
      <c r="T392" s="64">
        <v>77.5</v>
      </c>
      <c r="U392" s="64">
        <v>77.5</v>
      </c>
      <c r="V392" s="64">
        <v>77.5</v>
      </c>
      <c r="W392" s="93" t="s">
        <v>90</v>
      </c>
    </row>
    <row r="393" spans="1:23" ht="37.5" customHeight="1" x14ac:dyDescent="0.25">
      <c r="A393" s="147" t="s">
        <v>138</v>
      </c>
      <c r="B393" s="118" t="s">
        <v>443</v>
      </c>
      <c r="C393" s="117" t="s">
        <v>90</v>
      </c>
      <c r="D393" s="64">
        <v>1</v>
      </c>
      <c r="E393" s="64" t="s">
        <v>90</v>
      </c>
      <c r="F393" s="64" t="s">
        <v>612</v>
      </c>
      <c r="G393" s="64" t="s">
        <v>236</v>
      </c>
      <c r="H393" s="64" t="s">
        <v>90</v>
      </c>
      <c r="I393" s="64" t="s">
        <v>90</v>
      </c>
      <c r="J393" s="64" t="s">
        <v>90</v>
      </c>
      <c r="K393" s="57" t="s">
        <v>90</v>
      </c>
      <c r="L393" s="57" t="s">
        <v>90</v>
      </c>
      <c r="M393" s="35" t="s">
        <v>90</v>
      </c>
      <c r="N393" s="64" t="s">
        <v>90</v>
      </c>
      <c r="O393" s="64" t="s">
        <v>90</v>
      </c>
      <c r="P393" s="64" t="s">
        <v>90</v>
      </c>
      <c r="Q393" s="64" t="s">
        <v>90</v>
      </c>
      <c r="R393" s="64" t="s">
        <v>90</v>
      </c>
      <c r="S393" s="64" t="s">
        <v>90</v>
      </c>
      <c r="T393" s="64" t="s">
        <v>90</v>
      </c>
      <c r="U393" s="64" t="s">
        <v>90</v>
      </c>
      <c r="V393" s="64" t="s">
        <v>90</v>
      </c>
      <c r="W393" s="93" t="s">
        <v>90</v>
      </c>
    </row>
    <row r="394" spans="1:23" ht="24.75" customHeight="1" x14ac:dyDescent="0.25">
      <c r="A394" s="148"/>
      <c r="B394" s="118" t="s">
        <v>91</v>
      </c>
      <c r="C394" s="117" t="s">
        <v>151</v>
      </c>
      <c r="D394" s="64" t="s">
        <v>90</v>
      </c>
      <c r="E394" s="64" t="s">
        <v>90</v>
      </c>
      <c r="F394" s="64" t="s">
        <v>90</v>
      </c>
      <c r="G394" s="64" t="s">
        <v>90</v>
      </c>
      <c r="H394" s="64" t="s">
        <v>90</v>
      </c>
      <c r="I394" s="64" t="s">
        <v>90</v>
      </c>
      <c r="J394" s="64" t="s">
        <v>90</v>
      </c>
      <c r="K394" s="64">
        <v>0</v>
      </c>
      <c r="L394" s="64">
        <v>0</v>
      </c>
      <c r="M394" s="12">
        <v>0</v>
      </c>
      <c r="N394" s="20">
        <v>0</v>
      </c>
      <c r="O394" s="20">
        <v>0</v>
      </c>
      <c r="P394" s="20">
        <v>0</v>
      </c>
      <c r="Q394" s="20">
        <v>0</v>
      </c>
      <c r="R394" s="20">
        <v>0</v>
      </c>
      <c r="S394" s="20">
        <v>0</v>
      </c>
      <c r="T394" s="20">
        <v>0</v>
      </c>
      <c r="U394" s="20">
        <v>0</v>
      </c>
      <c r="V394" s="20">
        <v>0</v>
      </c>
      <c r="W394" s="83">
        <f t="shared" si="94"/>
        <v>0</v>
      </c>
    </row>
    <row r="395" spans="1:23" ht="135.75" customHeight="1" x14ac:dyDescent="0.25">
      <c r="A395" s="64" t="s">
        <v>145</v>
      </c>
      <c r="B395" s="118" t="s">
        <v>341</v>
      </c>
      <c r="C395" s="117" t="s">
        <v>99</v>
      </c>
      <c r="D395" s="64">
        <v>1</v>
      </c>
      <c r="E395" s="64" t="s">
        <v>430</v>
      </c>
      <c r="F395" s="64" t="s">
        <v>90</v>
      </c>
      <c r="G395" s="64" t="s">
        <v>90</v>
      </c>
      <c r="H395" s="64" t="s">
        <v>90</v>
      </c>
      <c r="I395" s="64" t="s">
        <v>90</v>
      </c>
      <c r="J395" s="64" t="s">
        <v>90</v>
      </c>
      <c r="K395" s="64">
        <v>72</v>
      </c>
      <c r="L395" s="64">
        <v>75</v>
      </c>
      <c r="M395" s="7">
        <v>80</v>
      </c>
      <c r="N395" s="64">
        <v>80</v>
      </c>
      <c r="O395" s="64">
        <v>80</v>
      </c>
      <c r="P395" s="64">
        <v>80</v>
      </c>
      <c r="Q395" s="36">
        <v>80</v>
      </c>
      <c r="R395" s="36">
        <v>80</v>
      </c>
      <c r="S395" s="36">
        <v>80</v>
      </c>
      <c r="T395" s="36">
        <v>80</v>
      </c>
      <c r="U395" s="36">
        <v>80</v>
      </c>
      <c r="V395" s="36">
        <v>80</v>
      </c>
      <c r="W395" s="93" t="s">
        <v>90</v>
      </c>
    </row>
    <row r="396" spans="1:23" ht="34.5" customHeight="1" x14ac:dyDescent="0.25">
      <c r="A396" s="147" t="s">
        <v>139</v>
      </c>
      <c r="B396" s="118" t="s">
        <v>339</v>
      </c>
      <c r="C396" s="117" t="s">
        <v>90</v>
      </c>
      <c r="D396" s="64">
        <v>1</v>
      </c>
      <c r="E396" s="64" t="s">
        <v>90</v>
      </c>
      <c r="F396" s="64" t="s">
        <v>612</v>
      </c>
      <c r="G396" s="64" t="s">
        <v>236</v>
      </c>
      <c r="H396" s="64" t="s">
        <v>90</v>
      </c>
      <c r="I396" s="64" t="s">
        <v>90</v>
      </c>
      <c r="J396" s="64" t="s">
        <v>90</v>
      </c>
      <c r="K396" s="57" t="s">
        <v>90</v>
      </c>
      <c r="L396" s="57" t="s">
        <v>90</v>
      </c>
      <c r="M396" s="35" t="s">
        <v>90</v>
      </c>
      <c r="N396" s="64" t="s">
        <v>90</v>
      </c>
      <c r="O396" s="64" t="s">
        <v>90</v>
      </c>
      <c r="P396" s="64" t="s">
        <v>90</v>
      </c>
      <c r="Q396" s="7" t="s">
        <v>90</v>
      </c>
      <c r="R396" s="64" t="s">
        <v>90</v>
      </c>
      <c r="S396" s="64" t="s">
        <v>90</v>
      </c>
      <c r="T396" s="64" t="s">
        <v>90</v>
      </c>
      <c r="U396" s="64" t="s">
        <v>90</v>
      </c>
      <c r="V396" s="64" t="s">
        <v>90</v>
      </c>
      <c r="W396" s="93" t="s">
        <v>90</v>
      </c>
    </row>
    <row r="397" spans="1:23" ht="27" customHeight="1" x14ac:dyDescent="0.25">
      <c r="A397" s="148"/>
      <c r="B397" s="118" t="s">
        <v>91</v>
      </c>
      <c r="C397" s="117" t="s">
        <v>92</v>
      </c>
      <c r="D397" s="64" t="s">
        <v>90</v>
      </c>
      <c r="E397" s="64" t="s">
        <v>90</v>
      </c>
      <c r="F397" s="64" t="s">
        <v>90</v>
      </c>
      <c r="G397" s="64" t="s">
        <v>90</v>
      </c>
      <c r="H397" s="64" t="s">
        <v>90</v>
      </c>
      <c r="I397" s="64" t="s">
        <v>90</v>
      </c>
      <c r="J397" s="64" t="s">
        <v>90</v>
      </c>
      <c r="K397" s="64">
        <v>0</v>
      </c>
      <c r="L397" s="64">
        <v>0</v>
      </c>
      <c r="M397" s="12">
        <v>0</v>
      </c>
      <c r="N397" s="20">
        <v>0</v>
      </c>
      <c r="O397" s="20">
        <v>0</v>
      </c>
      <c r="P397" s="20">
        <v>0</v>
      </c>
      <c r="Q397" s="20">
        <v>0</v>
      </c>
      <c r="R397" s="20">
        <v>0</v>
      </c>
      <c r="S397" s="20">
        <v>0</v>
      </c>
      <c r="T397" s="20">
        <v>0</v>
      </c>
      <c r="U397" s="20">
        <v>0</v>
      </c>
      <c r="V397" s="20">
        <v>0</v>
      </c>
      <c r="W397" s="83">
        <f t="shared" si="94"/>
        <v>0</v>
      </c>
    </row>
    <row r="398" spans="1:23" ht="52.5" customHeight="1" x14ac:dyDescent="0.25">
      <c r="A398" s="64" t="s">
        <v>146</v>
      </c>
      <c r="B398" s="118" t="s">
        <v>340</v>
      </c>
      <c r="C398" s="117" t="s">
        <v>126</v>
      </c>
      <c r="D398" s="64">
        <v>1</v>
      </c>
      <c r="E398" s="64" t="s">
        <v>38</v>
      </c>
      <c r="F398" s="64" t="s">
        <v>90</v>
      </c>
      <c r="G398" s="64" t="s">
        <v>90</v>
      </c>
      <c r="H398" s="64" t="s">
        <v>90</v>
      </c>
      <c r="I398" s="64" t="s">
        <v>90</v>
      </c>
      <c r="J398" s="64" t="s">
        <v>90</v>
      </c>
      <c r="K398" s="7">
        <v>1413</v>
      </c>
      <c r="L398" s="7">
        <v>1478</v>
      </c>
      <c r="M398" s="7">
        <v>1353</v>
      </c>
      <c r="N398" s="7">
        <v>774</v>
      </c>
      <c r="O398" s="7">
        <v>894</v>
      </c>
      <c r="P398" s="7">
        <v>1014</v>
      </c>
      <c r="Q398" s="7">
        <v>1042</v>
      </c>
      <c r="R398" s="7">
        <v>1016</v>
      </c>
      <c r="S398" s="7">
        <v>1185</v>
      </c>
      <c r="T398" s="7">
        <v>1185</v>
      </c>
      <c r="U398" s="7">
        <v>1185</v>
      </c>
      <c r="V398" s="7">
        <v>1185</v>
      </c>
      <c r="W398" s="93" t="s">
        <v>90</v>
      </c>
    </row>
    <row r="399" spans="1:23" ht="64.5" customHeight="1" x14ac:dyDescent="0.25">
      <c r="A399" s="147" t="s">
        <v>50</v>
      </c>
      <c r="B399" s="118" t="s">
        <v>342</v>
      </c>
      <c r="C399" s="117" t="s">
        <v>90</v>
      </c>
      <c r="D399" s="64">
        <v>1</v>
      </c>
      <c r="E399" s="64" t="s">
        <v>90</v>
      </c>
      <c r="F399" s="64" t="s">
        <v>612</v>
      </c>
      <c r="G399" s="64" t="s">
        <v>236</v>
      </c>
      <c r="H399" s="64" t="s">
        <v>90</v>
      </c>
      <c r="I399" s="64" t="s">
        <v>90</v>
      </c>
      <c r="J399" s="64" t="s">
        <v>90</v>
      </c>
      <c r="K399" s="64" t="s">
        <v>90</v>
      </c>
      <c r="L399" s="64" t="s">
        <v>90</v>
      </c>
      <c r="M399" s="12" t="s">
        <v>90</v>
      </c>
      <c r="N399" s="64" t="s">
        <v>90</v>
      </c>
      <c r="O399" s="64" t="s">
        <v>90</v>
      </c>
      <c r="P399" s="64" t="s">
        <v>90</v>
      </c>
      <c r="Q399" s="64" t="s">
        <v>90</v>
      </c>
      <c r="R399" s="64" t="s">
        <v>90</v>
      </c>
      <c r="S399" s="64" t="s">
        <v>90</v>
      </c>
      <c r="T399" s="64" t="s">
        <v>90</v>
      </c>
      <c r="U399" s="64" t="s">
        <v>90</v>
      </c>
      <c r="V399" s="64" t="s">
        <v>90</v>
      </c>
      <c r="W399" s="93" t="s">
        <v>90</v>
      </c>
    </row>
    <row r="400" spans="1:23" ht="22.5" customHeight="1" x14ac:dyDescent="0.25">
      <c r="A400" s="148"/>
      <c r="B400" s="118" t="s">
        <v>91</v>
      </c>
      <c r="C400" s="117" t="s">
        <v>151</v>
      </c>
      <c r="D400" s="64" t="s">
        <v>90</v>
      </c>
      <c r="E400" s="64" t="s">
        <v>90</v>
      </c>
      <c r="F400" s="64" t="s">
        <v>90</v>
      </c>
      <c r="G400" s="64" t="s">
        <v>90</v>
      </c>
      <c r="H400" s="64" t="s">
        <v>90</v>
      </c>
      <c r="I400" s="64" t="s">
        <v>90</v>
      </c>
      <c r="J400" s="64" t="s">
        <v>90</v>
      </c>
      <c r="K400" s="20">
        <v>0</v>
      </c>
      <c r="L400" s="20">
        <v>0</v>
      </c>
      <c r="M400" s="20">
        <v>0</v>
      </c>
      <c r="N400" s="20">
        <v>0</v>
      </c>
      <c r="O400" s="20">
        <v>0</v>
      </c>
      <c r="P400" s="20">
        <v>0</v>
      </c>
      <c r="Q400" s="20">
        <v>0</v>
      </c>
      <c r="R400" s="20">
        <v>0</v>
      </c>
      <c r="S400" s="20">
        <v>0</v>
      </c>
      <c r="T400" s="20">
        <v>0</v>
      </c>
      <c r="U400" s="20">
        <v>0</v>
      </c>
      <c r="V400" s="20">
        <v>0</v>
      </c>
      <c r="W400" s="83">
        <f t="shared" si="94"/>
        <v>0</v>
      </c>
    </row>
    <row r="401" spans="1:23" ht="27" customHeight="1" x14ac:dyDescent="0.25">
      <c r="A401" s="64" t="s">
        <v>51</v>
      </c>
      <c r="B401" s="118" t="s">
        <v>338</v>
      </c>
      <c r="C401" s="117" t="s">
        <v>126</v>
      </c>
      <c r="D401" s="64">
        <v>1</v>
      </c>
      <c r="E401" s="64" t="s">
        <v>38</v>
      </c>
      <c r="F401" s="64" t="s">
        <v>90</v>
      </c>
      <c r="G401" s="64" t="s">
        <v>90</v>
      </c>
      <c r="H401" s="64" t="s">
        <v>90</v>
      </c>
      <c r="I401" s="64" t="s">
        <v>90</v>
      </c>
      <c r="J401" s="64" t="s">
        <v>90</v>
      </c>
      <c r="K401" s="64">
        <v>620</v>
      </c>
      <c r="L401" s="64">
        <v>670</v>
      </c>
      <c r="M401" s="7">
        <v>691</v>
      </c>
      <c r="N401" s="64">
        <v>692</v>
      </c>
      <c r="O401" s="64">
        <v>692</v>
      </c>
      <c r="P401" s="64">
        <v>692</v>
      </c>
      <c r="Q401" s="32">
        <v>540</v>
      </c>
      <c r="R401" s="32">
        <v>545</v>
      </c>
      <c r="S401" s="32">
        <v>550</v>
      </c>
      <c r="T401" s="32">
        <v>550</v>
      </c>
      <c r="U401" s="32">
        <v>550</v>
      </c>
      <c r="V401" s="32">
        <v>550</v>
      </c>
      <c r="W401" s="93" t="s">
        <v>90</v>
      </c>
    </row>
    <row r="402" spans="1:23" ht="52.5" customHeight="1" x14ac:dyDescent="0.25">
      <c r="A402" s="147" t="s">
        <v>52</v>
      </c>
      <c r="B402" s="118" t="s">
        <v>337</v>
      </c>
      <c r="C402" s="117" t="s">
        <v>90</v>
      </c>
      <c r="D402" s="64">
        <v>1</v>
      </c>
      <c r="E402" s="64" t="s">
        <v>90</v>
      </c>
      <c r="F402" s="64" t="s">
        <v>612</v>
      </c>
      <c r="G402" s="64" t="s">
        <v>236</v>
      </c>
      <c r="H402" s="64" t="s">
        <v>90</v>
      </c>
      <c r="I402" s="64" t="s">
        <v>90</v>
      </c>
      <c r="J402" s="64" t="s">
        <v>90</v>
      </c>
      <c r="K402" s="25" t="s">
        <v>90</v>
      </c>
      <c r="L402" s="64" t="s">
        <v>90</v>
      </c>
      <c r="M402" s="12" t="s">
        <v>90</v>
      </c>
      <c r="N402" s="64" t="s">
        <v>90</v>
      </c>
      <c r="O402" s="64" t="s">
        <v>90</v>
      </c>
      <c r="P402" s="64" t="s">
        <v>90</v>
      </c>
      <c r="Q402" s="38" t="s">
        <v>90</v>
      </c>
      <c r="R402" s="38" t="s">
        <v>90</v>
      </c>
      <c r="S402" s="38" t="s">
        <v>90</v>
      </c>
      <c r="T402" s="38" t="s">
        <v>90</v>
      </c>
      <c r="U402" s="38" t="s">
        <v>90</v>
      </c>
      <c r="V402" s="38" t="s">
        <v>90</v>
      </c>
      <c r="W402" s="93" t="s">
        <v>90</v>
      </c>
    </row>
    <row r="403" spans="1:23" ht="24.75" customHeight="1" x14ac:dyDescent="0.25">
      <c r="A403" s="155"/>
      <c r="B403" s="160" t="s">
        <v>91</v>
      </c>
      <c r="C403" s="141" t="s">
        <v>151</v>
      </c>
      <c r="D403" s="147" t="s">
        <v>90</v>
      </c>
      <c r="E403" s="147" t="s">
        <v>90</v>
      </c>
      <c r="F403" s="147" t="s">
        <v>90</v>
      </c>
      <c r="G403" s="147" t="s">
        <v>90</v>
      </c>
      <c r="H403" s="180" t="s">
        <v>48</v>
      </c>
      <c r="I403" s="178"/>
      <c r="J403" s="178"/>
      <c r="K403" s="25">
        <f>K408+K410+K413+K414</f>
        <v>325648.09999999998</v>
      </c>
      <c r="L403" s="25">
        <f>L408+L410+L413+L414</f>
        <v>453022.89999999997</v>
      </c>
      <c r="M403" s="25">
        <f>M408+M410+M413+M414</f>
        <v>464012.7</v>
      </c>
      <c r="N403" s="25">
        <f t="shared" ref="N403:S403" si="98">N404+N406+N407+N408+N409+N410+N411+N412+N413+N414+N405</f>
        <v>536326.5</v>
      </c>
      <c r="O403" s="25">
        <f t="shared" si="98"/>
        <v>493726.598</v>
      </c>
      <c r="P403" s="25">
        <f t="shared" si="98"/>
        <v>496442.4</v>
      </c>
      <c r="Q403" s="25">
        <f t="shared" si="98"/>
        <v>501112.3</v>
      </c>
      <c r="R403" s="25">
        <f t="shared" si="98"/>
        <v>505992.4</v>
      </c>
      <c r="S403" s="25">
        <f t="shared" si="98"/>
        <v>525190</v>
      </c>
      <c r="T403" s="25">
        <f>T404+T406+T407+T408+T409+T410+T411+T412+T413+T414+T405</f>
        <v>554847.30000000005</v>
      </c>
      <c r="U403" s="25">
        <f>U404+U406+U407+U408+U409+U410+U411+U412+U413+U414+U405</f>
        <v>426510.8</v>
      </c>
      <c r="V403" s="25">
        <f>V404+V406+V407+V408+V409+V410+V411+V412+V413+V414+V405</f>
        <v>531684.9</v>
      </c>
      <c r="W403" s="93">
        <f t="shared" si="94"/>
        <v>5814516.898</v>
      </c>
    </row>
    <row r="404" spans="1:23" ht="24.75" customHeight="1" x14ac:dyDescent="0.25">
      <c r="A404" s="155"/>
      <c r="B404" s="161"/>
      <c r="C404" s="165"/>
      <c r="D404" s="155"/>
      <c r="E404" s="155"/>
      <c r="F404" s="155"/>
      <c r="G404" s="155"/>
      <c r="H404" s="14" t="s">
        <v>149</v>
      </c>
      <c r="I404" s="64">
        <v>5200211</v>
      </c>
      <c r="J404" s="64">
        <v>530</v>
      </c>
      <c r="K404" s="22">
        <v>1114.9000000000001</v>
      </c>
      <c r="L404" s="48">
        <v>0</v>
      </c>
      <c r="M404" s="48">
        <v>0</v>
      </c>
      <c r="N404" s="48">
        <v>0</v>
      </c>
      <c r="O404" s="48">
        <v>0</v>
      </c>
      <c r="P404" s="48">
        <v>0</v>
      </c>
      <c r="Q404" s="48">
        <v>0</v>
      </c>
      <c r="R404" s="48">
        <v>0</v>
      </c>
      <c r="S404" s="48">
        <v>0</v>
      </c>
      <c r="T404" s="48">
        <v>0</v>
      </c>
      <c r="U404" s="48">
        <v>0</v>
      </c>
      <c r="V404" s="48">
        <v>0</v>
      </c>
      <c r="W404" s="93">
        <f t="shared" si="94"/>
        <v>1114.9000000000001</v>
      </c>
    </row>
    <row r="405" spans="1:23" ht="24.75" customHeight="1" x14ac:dyDescent="0.25">
      <c r="A405" s="155"/>
      <c r="B405" s="161"/>
      <c r="C405" s="165"/>
      <c r="D405" s="155"/>
      <c r="E405" s="155"/>
      <c r="F405" s="155"/>
      <c r="G405" s="155"/>
      <c r="H405" s="14" t="s">
        <v>149</v>
      </c>
      <c r="I405" s="64">
        <v>5210211</v>
      </c>
      <c r="J405" s="64">
        <v>530</v>
      </c>
      <c r="K405" s="48">
        <v>0</v>
      </c>
      <c r="L405" s="48">
        <v>0</v>
      </c>
      <c r="M405" s="48">
        <v>0</v>
      </c>
      <c r="N405" s="48">
        <v>0</v>
      </c>
      <c r="O405" s="48">
        <v>0</v>
      </c>
      <c r="P405" s="48">
        <v>0</v>
      </c>
      <c r="Q405" s="48">
        <v>0</v>
      </c>
      <c r="R405" s="48">
        <v>0</v>
      </c>
      <c r="S405" s="48">
        <v>0</v>
      </c>
      <c r="T405" s="48">
        <v>0</v>
      </c>
      <c r="U405" s="48">
        <v>0</v>
      </c>
      <c r="V405" s="48">
        <v>0</v>
      </c>
      <c r="W405" s="83">
        <f t="shared" si="94"/>
        <v>0</v>
      </c>
    </row>
    <row r="406" spans="1:23" ht="24.75" customHeight="1" x14ac:dyDescent="0.25">
      <c r="A406" s="155"/>
      <c r="B406" s="161"/>
      <c r="C406" s="165"/>
      <c r="D406" s="155"/>
      <c r="E406" s="155"/>
      <c r="F406" s="155"/>
      <c r="G406" s="155"/>
      <c r="H406" s="14" t="s">
        <v>76</v>
      </c>
      <c r="I406" s="64">
        <v>5201000</v>
      </c>
      <c r="J406" s="64">
        <v>530</v>
      </c>
      <c r="K406" s="38">
        <v>135000</v>
      </c>
      <c r="L406" s="48">
        <v>0</v>
      </c>
      <c r="M406" s="48">
        <v>0</v>
      </c>
      <c r="N406" s="48">
        <v>0</v>
      </c>
      <c r="O406" s="48">
        <v>0</v>
      </c>
      <c r="P406" s="48">
        <v>0</v>
      </c>
      <c r="Q406" s="48">
        <v>0</v>
      </c>
      <c r="R406" s="48">
        <v>0</v>
      </c>
      <c r="S406" s="48">
        <v>0</v>
      </c>
      <c r="T406" s="48">
        <v>0</v>
      </c>
      <c r="U406" s="48">
        <v>0</v>
      </c>
      <c r="V406" s="48">
        <v>0</v>
      </c>
      <c r="W406" s="93">
        <f t="shared" si="94"/>
        <v>135000</v>
      </c>
    </row>
    <row r="407" spans="1:23" ht="24.75" customHeight="1" x14ac:dyDescent="0.25">
      <c r="A407" s="155"/>
      <c r="B407" s="161"/>
      <c r="C407" s="165"/>
      <c r="D407" s="155"/>
      <c r="E407" s="155"/>
      <c r="F407" s="155"/>
      <c r="G407" s="155"/>
      <c r="H407" s="14" t="s">
        <v>76</v>
      </c>
      <c r="I407" s="64" t="s">
        <v>232</v>
      </c>
      <c r="J407" s="64">
        <v>530</v>
      </c>
      <c r="K407" s="38"/>
      <c r="L407" s="48">
        <v>0</v>
      </c>
      <c r="M407" s="48">
        <v>0</v>
      </c>
      <c r="N407" s="22">
        <v>536326.5</v>
      </c>
      <c r="O407" s="22">
        <v>493726.598</v>
      </c>
      <c r="P407" s="22">
        <v>496442.4</v>
      </c>
      <c r="Q407" s="22">
        <v>501112.3</v>
      </c>
      <c r="R407" s="22">
        <v>505992.4</v>
      </c>
      <c r="S407" s="22">
        <v>525190</v>
      </c>
      <c r="T407" s="22">
        <v>554847.30000000005</v>
      </c>
      <c r="U407" s="22">
        <v>426510.8</v>
      </c>
      <c r="V407" s="22">
        <v>531684.9</v>
      </c>
      <c r="W407" s="93">
        <f t="shared" si="94"/>
        <v>4571833.1980000008</v>
      </c>
    </row>
    <row r="408" spans="1:23" ht="24.75" customHeight="1" x14ac:dyDescent="0.25">
      <c r="A408" s="155"/>
      <c r="B408" s="161"/>
      <c r="C408" s="165"/>
      <c r="D408" s="155"/>
      <c r="E408" s="155"/>
      <c r="F408" s="155"/>
      <c r="G408" s="155"/>
      <c r="H408" s="14" t="s">
        <v>76</v>
      </c>
      <c r="I408" s="64" t="s">
        <v>193</v>
      </c>
      <c r="J408" s="64">
        <v>530</v>
      </c>
      <c r="K408" s="38">
        <v>319703.59999999998</v>
      </c>
      <c r="L408" s="22">
        <v>443914.9</v>
      </c>
      <c r="M408" s="23">
        <v>454950.18816000002</v>
      </c>
      <c r="N408" s="48">
        <v>0</v>
      </c>
      <c r="O408" s="48">
        <v>0</v>
      </c>
      <c r="P408" s="48">
        <v>0</v>
      </c>
      <c r="Q408" s="48">
        <v>0</v>
      </c>
      <c r="R408" s="48">
        <v>0</v>
      </c>
      <c r="S408" s="48">
        <v>0</v>
      </c>
      <c r="T408" s="48">
        <v>0</v>
      </c>
      <c r="U408" s="48">
        <v>0</v>
      </c>
      <c r="V408" s="48">
        <v>0</v>
      </c>
      <c r="W408" s="93">
        <f t="shared" si="94"/>
        <v>1218568.6881599999</v>
      </c>
    </row>
    <row r="409" spans="1:23" ht="24.75" customHeight="1" x14ac:dyDescent="0.25">
      <c r="A409" s="155"/>
      <c r="B409" s="161"/>
      <c r="C409" s="165"/>
      <c r="D409" s="155"/>
      <c r="E409" s="155"/>
      <c r="F409" s="155"/>
      <c r="G409" s="155"/>
      <c r="H409" s="14" t="s">
        <v>76</v>
      </c>
      <c r="I409" s="64">
        <v>5204010</v>
      </c>
      <c r="J409" s="64">
        <v>530</v>
      </c>
      <c r="K409" s="84">
        <v>0</v>
      </c>
      <c r="L409" s="84">
        <v>0</v>
      </c>
      <c r="M409" s="84">
        <v>0</v>
      </c>
      <c r="N409" s="84">
        <v>0</v>
      </c>
      <c r="O409" s="84">
        <v>0</v>
      </c>
      <c r="P409" s="84">
        <v>0</v>
      </c>
      <c r="Q409" s="84">
        <v>0</v>
      </c>
      <c r="R409" s="84">
        <v>0</v>
      </c>
      <c r="S409" s="84">
        <v>0</v>
      </c>
      <c r="T409" s="84">
        <v>0</v>
      </c>
      <c r="U409" s="84">
        <v>0</v>
      </c>
      <c r="V409" s="84">
        <v>0</v>
      </c>
      <c r="W409" s="83">
        <f t="shared" si="94"/>
        <v>0</v>
      </c>
    </row>
    <row r="410" spans="1:23" ht="24.75" customHeight="1" x14ac:dyDescent="0.25">
      <c r="A410" s="155"/>
      <c r="B410" s="161"/>
      <c r="C410" s="165"/>
      <c r="D410" s="155"/>
      <c r="E410" s="155"/>
      <c r="F410" s="155"/>
      <c r="G410" s="155"/>
      <c r="H410" s="14" t="s">
        <v>76</v>
      </c>
      <c r="I410" s="64" t="s">
        <v>194</v>
      </c>
      <c r="J410" s="64">
        <v>530</v>
      </c>
      <c r="K410" s="38">
        <v>1559.1</v>
      </c>
      <c r="L410" s="38">
        <v>2132.8000000000002</v>
      </c>
      <c r="M410" s="23">
        <v>2147.5304900000001</v>
      </c>
      <c r="N410" s="84">
        <v>0</v>
      </c>
      <c r="O410" s="84">
        <v>0</v>
      </c>
      <c r="P410" s="84">
        <v>0</v>
      </c>
      <c r="Q410" s="84">
        <v>0</v>
      </c>
      <c r="R410" s="84">
        <v>0</v>
      </c>
      <c r="S410" s="84">
        <v>0</v>
      </c>
      <c r="T410" s="84">
        <v>0</v>
      </c>
      <c r="U410" s="84">
        <v>0</v>
      </c>
      <c r="V410" s="84">
        <v>0</v>
      </c>
      <c r="W410" s="93">
        <f t="shared" si="94"/>
        <v>5839.4304900000006</v>
      </c>
    </row>
    <row r="411" spans="1:23" ht="27.75" customHeight="1" x14ac:dyDescent="0.25">
      <c r="A411" s="155"/>
      <c r="B411" s="161"/>
      <c r="C411" s="165"/>
      <c r="D411" s="155"/>
      <c r="E411" s="155"/>
      <c r="F411" s="155"/>
      <c r="G411" s="155"/>
      <c r="H411" s="14" t="s">
        <v>76</v>
      </c>
      <c r="I411" s="64">
        <v>5210220</v>
      </c>
      <c r="J411" s="64">
        <v>530</v>
      </c>
      <c r="K411" s="84">
        <v>0</v>
      </c>
      <c r="L411" s="84">
        <v>0</v>
      </c>
      <c r="M411" s="84">
        <v>0</v>
      </c>
      <c r="N411" s="84">
        <v>0</v>
      </c>
      <c r="O411" s="84">
        <v>0</v>
      </c>
      <c r="P411" s="84">
        <v>0</v>
      </c>
      <c r="Q411" s="84">
        <v>0</v>
      </c>
      <c r="R411" s="84">
        <v>0</v>
      </c>
      <c r="S411" s="84">
        <v>0</v>
      </c>
      <c r="T411" s="84">
        <v>0</v>
      </c>
      <c r="U411" s="84">
        <v>0</v>
      </c>
      <c r="V411" s="84">
        <v>0</v>
      </c>
      <c r="W411" s="83">
        <f t="shared" si="94"/>
        <v>0</v>
      </c>
    </row>
    <row r="412" spans="1:23" ht="24.75" customHeight="1" x14ac:dyDescent="0.25">
      <c r="A412" s="155"/>
      <c r="B412" s="161"/>
      <c r="C412" s="165"/>
      <c r="D412" s="155"/>
      <c r="E412" s="155"/>
      <c r="F412" s="155"/>
      <c r="G412" s="155"/>
      <c r="H412" s="14" t="s">
        <v>76</v>
      </c>
      <c r="I412" s="64">
        <v>5210228</v>
      </c>
      <c r="J412" s="64">
        <v>530</v>
      </c>
      <c r="K412" s="84">
        <v>0</v>
      </c>
      <c r="L412" s="84">
        <v>0</v>
      </c>
      <c r="M412" s="84">
        <v>0</v>
      </c>
      <c r="N412" s="84">
        <v>0</v>
      </c>
      <c r="O412" s="84">
        <v>0</v>
      </c>
      <c r="P412" s="84">
        <v>0</v>
      </c>
      <c r="Q412" s="84">
        <v>0</v>
      </c>
      <c r="R412" s="84">
        <v>0</v>
      </c>
      <c r="S412" s="84">
        <v>0</v>
      </c>
      <c r="T412" s="84">
        <v>0</v>
      </c>
      <c r="U412" s="84">
        <v>0</v>
      </c>
      <c r="V412" s="84">
        <v>0</v>
      </c>
      <c r="W412" s="83">
        <f t="shared" si="94"/>
        <v>0</v>
      </c>
    </row>
    <row r="413" spans="1:23" ht="25.5" customHeight="1" x14ac:dyDescent="0.25">
      <c r="A413" s="155"/>
      <c r="B413" s="161"/>
      <c r="C413" s="165"/>
      <c r="D413" s="155"/>
      <c r="E413" s="155"/>
      <c r="F413" s="155"/>
      <c r="G413" s="155"/>
      <c r="H413" s="14" t="s">
        <v>76</v>
      </c>
      <c r="I413" s="64" t="s">
        <v>195</v>
      </c>
      <c r="J413" s="64">
        <v>530</v>
      </c>
      <c r="K413" s="38">
        <v>1735.9</v>
      </c>
      <c r="L413" s="38">
        <v>2516.6</v>
      </c>
      <c r="M413" s="23">
        <v>3011.3663099999999</v>
      </c>
      <c r="N413" s="84">
        <v>0</v>
      </c>
      <c r="O413" s="84">
        <v>0</v>
      </c>
      <c r="P413" s="84">
        <v>0</v>
      </c>
      <c r="Q413" s="84">
        <v>0</v>
      </c>
      <c r="R413" s="84">
        <v>0</v>
      </c>
      <c r="S413" s="84">
        <v>0</v>
      </c>
      <c r="T413" s="84">
        <v>0</v>
      </c>
      <c r="U413" s="84">
        <v>0</v>
      </c>
      <c r="V413" s="84">
        <v>0</v>
      </c>
      <c r="W413" s="93">
        <f t="shared" si="94"/>
        <v>7263.8663099999994</v>
      </c>
    </row>
    <row r="414" spans="1:23" ht="34.5" customHeight="1" x14ac:dyDescent="0.25">
      <c r="A414" s="155"/>
      <c r="B414" s="161"/>
      <c r="C414" s="165"/>
      <c r="D414" s="155"/>
      <c r="E414" s="155"/>
      <c r="F414" s="155"/>
      <c r="G414" s="155"/>
      <c r="H414" s="14" t="s">
        <v>76</v>
      </c>
      <c r="I414" s="64" t="s">
        <v>196</v>
      </c>
      <c r="J414" s="64">
        <v>530</v>
      </c>
      <c r="K414" s="38">
        <v>2649.5</v>
      </c>
      <c r="L414" s="38">
        <v>4458.6000000000004</v>
      </c>
      <c r="M414" s="23">
        <v>3903.6150400000001</v>
      </c>
      <c r="N414" s="84">
        <v>0</v>
      </c>
      <c r="O414" s="84">
        <v>0</v>
      </c>
      <c r="P414" s="84">
        <v>0</v>
      </c>
      <c r="Q414" s="84">
        <v>0</v>
      </c>
      <c r="R414" s="84">
        <v>0</v>
      </c>
      <c r="S414" s="84">
        <v>0</v>
      </c>
      <c r="T414" s="84">
        <v>0</v>
      </c>
      <c r="U414" s="84">
        <v>0</v>
      </c>
      <c r="V414" s="84">
        <v>0</v>
      </c>
      <c r="W414" s="93">
        <f t="shared" si="94"/>
        <v>11011.715040000001</v>
      </c>
    </row>
    <row r="415" spans="1:23" ht="53.25" customHeight="1" x14ac:dyDescent="0.25">
      <c r="A415" s="147" t="s">
        <v>53</v>
      </c>
      <c r="B415" s="118" t="s">
        <v>336</v>
      </c>
      <c r="C415" s="117" t="s">
        <v>90</v>
      </c>
      <c r="D415" s="64">
        <v>1</v>
      </c>
      <c r="E415" s="64" t="s">
        <v>90</v>
      </c>
      <c r="F415" s="64" t="s">
        <v>612</v>
      </c>
      <c r="G415" s="64" t="s">
        <v>236</v>
      </c>
      <c r="H415" s="64" t="s">
        <v>90</v>
      </c>
      <c r="I415" s="64" t="s">
        <v>90</v>
      </c>
      <c r="J415" s="64" t="s">
        <v>90</v>
      </c>
      <c r="K415" s="64" t="s">
        <v>90</v>
      </c>
      <c r="L415" s="64" t="s">
        <v>90</v>
      </c>
      <c r="M415" s="12" t="s">
        <v>90</v>
      </c>
      <c r="N415" s="64" t="s">
        <v>90</v>
      </c>
      <c r="O415" s="64" t="s">
        <v>90</v>
      </c>
      <c r="P415" s="64" t="s">
        <v>90</v>
      </c>
      <c r="Q415" s="64" t="s">
        <v>90</v>
      </c>
      <c r="R415" s="64" t="s">
        <v>90</v>
      </c>
      <c r="S415" s="64" t="s">
        <v>90</v>
      </c>
      <c r="T415" s="64" t="s">
        <v>90</v>
      </c>
      <c r="U415" s="64" t="s">
        <v>90</v>
      </c>
      <c r="V415" s="64" t="s">
        <v>90</v>
      </c>
      <c r="W415" s="93" t="s">
        <v>90</v>
      </c>
    </row>
    <row r="416" spans="1:23" ht="29.25" customHeight="1" x14ac:dyDescent="0.25">
      <c r="A416" s="148"/>
      <c r="B416" s="118" t="s">
        <v>91</v>
      </c>
      <c r="C416" s="117" t="s">
        <v>151</v>
      </c>
      <c r="D416" s="64" t="s">
        <v>90</v>
      </c>
      <c r="E416" s="64" t="s">
        <v>90</v>
      </c>
      <c r="F416" s="64" t="s">
        <v>90</v>
      </c>
      <c r="G416" s="64" t="s">
        <v>90</v>
      </c>
      <c r="H416" s="64" t="s">
        <v>90</v>
      </c>
      <c r="I416" s="64" t="s">
        <v>90</v>
      </c>
      <c r="J416" s="64" t="s">
        <v>90</v>
      </c>
      <c r="K416" s="20">
        <v>0</v>
      </c>
      <c r="L416" s="20">
        <v>0</v>
      </c>
      <c r="M416" s="20">
        <v>0</v>
      </c>
      <c r="N416" s="20">
        <v>0</v>
      </c>
      <c r="O416" s="20">
        <v>0</v>
      </c>
      <c r="P416" s="20">
        <v>0</v>
      </c>
      <c r="Q416" s="20">
        <v>0</v>
      </c>
      <c r="R416" s="20">
        <v>0</v>
      </c>
      <c r="S416" s="20">
        <v>0</v>
      </c>
      <c r="T416" s="20">
        <v>0</v>
      </c>
      <c r="U416" s="20">
        <v>0</v>
      </c>
      <c r="V416" s="20">
        <v>0</v>
      </c>
      <c r="W416" s="83">
        <f t="shared" si="94"/>
        <v>0</v>
      </c>
    </row>
    <row r="417" spans="1:23" ht="34.5" customHeight="1" x14ac:dyDescent="0.25">
      <c r="A417" s="64" t="s">
        <v>54</v>
      </c>
      <c r="B417" s="118" t="s">
        <v>454</v>
      </c>
      <c r="C417" s="117" t="s">
        <v>126</v>
      </c>
      <c r="D417" s="64">
        <v>1</v>
      </c>
      <c r="E417" s="64" t="s">
        <v>38</v>
      </c>
      <c r="F417" s="64" t="s">
        <v>612</v>
      </c>
      <c r="G417" s="64" t="s">
        <v>90</v>
      </c>
      <c r="H417" s="64" t="s">
        <v>90</v>
      </c>
      <c r="I417" s="64" t="s">
        <v>90</v>
      </c>
      <c r="J417" s="64" t="s">
        <v>90</v>
      </c>
      <c r="K417" s="64">
        <v>2409</v>
      </c>
      <c r="L417" s="64">
        <v>2469</v>
      </c>
      <c r="M417" s="7">
        <v>1944</v>
      </c>
      <c r="N417" s="64">
        <v>1794</v>
      </c>
      <c r="O417" s="64">
        <v>1570</v>
      </c>
      <c r="P417" s="64">
        <v>1420</v>
      </c>
      <c r="Q417" s="64">
        <v>1362</v>
      </c>
      <c r="R417" s="64">
        <v>1280</v>
      </c>
      <c r="S417" s="64">
        <v>1200</v>
      </c>
      <c r="T417" s="64">
        <v>1121</v>
      </c>
      <c r="U417" s="64">
        <v>1121</v>
      </c>
      <c r="V417" s="64">
        <v>1121</v>
      </c>
      <c r="W417" s="93" t="s">
        <v>90</v>
      </c>
    </row>
    <row r="418" spans="1:23" ht="50.25" customHeight="1" x14ac:dyDescent="0.25">
      <c r="A418" s="58" t="s">
        <v>466</v>
      </c>
      <c r="B418" s="118" t="s">
        <v>334</v>
      </c>
      <c r="C418" s="117" t="s">
        <v>151</v>
      </c>
      <c r="D418" s="64">
        <v>1</v>
      </c>
      <c r="E418" s="64" t="s">
        <v>90</v>
      </c>
      <c r="F418" s="104" t="s">
        <v>612</v>
      </c>
      <c r="G418" s="104" t="s">
        <v>236</v>
      </c>
      <c r="H418" s="14" t="s">
        <v>149</v>
      </c>
      <c r="I418" s="64" t="s">
        <v>197</v>
      </c>
      <c r="J418" s="64">
        <v>530</v>
      </c>
      <c r="K418" s="12">
        <f t="shared" ref="K418:Q418" si="99">K419</f>
        <v>47054.8</v>
      </c>
      <c r="L418" s="12">
        <f t="shared" si="99"/>
        <v>64708.4</v>
      </c>
      <c r="M418" s="12">
        <f t="shared" si="99"/>
        <v>60698.7</v>
      </c>
      <c r="N418" s="12">
        <f t="shared" si="99"/>
        <v>88709.1</v>
      </c>
      <c r="O418" s="12">
        <f t="shared" si="99"/>
        <v>89754.7</v>
      </c>
      <c r="P418" s="12">
        <f t="shared" si="99"/>
        <v>88293.8</v>
      </c>
      <c r="Q418" s="12">
        <f t="shared" si="99"/>
        <v>99091.4</v>
      </c>
      <c r="R418" s="12">
        <f>R419</f>
        <v>107941.3</v>
      </c>
      <c r="S418" s="12">
        <v>111831.6</v>
      </c>
      <c r="T418" s="12">
        <v>126583.1</v>
      </c>
      <c r="U418" s="12">
        <v>94394.8</v>
      </c>
      <c r="V418" s="12">
        <v>115222.5</v>
      </c>
      <c r="W418" s="93">
        <f t="shared" si="94"/>
        <v>1094284.2000000002</v>
      </c>
    </row>
    <row r="419" spans="1:23" ht="24" customHeight="1" x14ac:dyDescent="0.25">
      <c r="A419" s="58"/>
      <c r="B419" s="118" t="s">
        <v>91</v>
      </c>
      <c r="C419" s="117" t="s">
        <v>151</v>
      </c>
      <c r="E419" s="64" t="s">
        <v>90</v>
      </c>
      <c r="F419" s="64" t="s">
        <v>90</v>
      </c>
      <c r="G419" s="64" t="s">
        <v>90</v>
      </c>
      <c r="K419" s="12">
        <v>47054.8</v>
      </c>
      <c r="L419" s="12">
        <v>64708.4</v>
      </c>
      <c r="M419" s="12">
        <v>60698.7</v>
      </c>
      <c r="N419" s="12">
        <v>88709.1</v>
      </c>
      <c r="O419" s="12">
        <v>89754.7</v>
      </c>
      <c r="P419" s="12">
        <v>88293.8</v>
      </c>
      <c r="Q419" s="12">
        <v>99091.4</v>
      </c>
      <c r="R419" s="12">
        <v>107941.3</v>
      </c>
      <c r="S419" s="12">
        <v>111831.6</v>
      </c>
      <c r="T419" s="12">
        <v>85335.5</v>
      </c>
      <c r="U419" s="12">
        <v>86647.8</v>
      </c>
      <c r="V419" s="12">
        <v>86647.8</v>
      </c>
      <c r="W419" s="93">
        <f t="shared" si="94"/>
        <v>1016714.9000000001</v>
      </c>
    </row>
    <row r="420" spans="1:23" ht="40.5" customHeight="1" x14ac:dyDescent="0.25">
      <c r="A420" s="147" t="s">
        <v>55</v>
      </c>
      <c r="B420" s="122" t="s">
        <v>335</v>
      </c>
      <c r="C420" s="117" t="s">
        <v>90</v>
      </c>
      <c r="D420" s="64">
        <v>1</v>
      </c>
      <c r="E420" s="64" t="s">
        <v>90</v>
      </c>
      <c r="F420" s="64" t="s">
        <v>612</v>
      </c>
      <c r="G420" s="64" t="s">
        <v>236</v>
      </c>
      <c r="H420" s="64" t="s">
        <v>90</v>
      </c>
      <c r="I420" s="64" t="s">
        <v>90</v>
      </c>
      <c r="J420" s="64" t="s">
        <v>90</v>
      </c>
      <c r="K420" s="64" t="s">
        <v>90</v>
      </c>
      <c r="L420" s="64" t="s">
        <v>90</v>
      </c>
      <c r="M420" s="12" t="s">
        <v>90</v>
      </c>
      <c r="N420" s="64" t="s">
        <v>90</v>
      </c>
      <c r="O420" s="64" t="s">
        <v>90</v>
      </c>
      <c r="P420" s="64" t="s">
        <v>90</v>
      </c>
      <c r="Q420" s="12" t="s">
        <v>90</v>
      </c>
      <c r="R420" s="64" t="s">
        <v>90</v>
      </c>
      <c r="S420" s="64" t="s">
        <v>90</v>
      </c>
      <c r="T420" s="64" t="s">
        <v>90</v>
      </c>
      <c r="U420" s="64" t="s">
        <v>90</v>
      </c>
      <c r="V420" s="64" t="s">
        <v>90</v>
      </c>
      <c r="W420" s="93" t="s">
        <v>90</v>
      </c>
    </row>
    <row r="421" spans="1:23" ht="25.5" customHeight="1" x14ac:dyDescent="0.25">
      <c r="A421" s="155"/>
      <c r="B421" s="118" t="s">
        <v>91</v>
      </c>
      <c r="C421" s="117" t="s">
        <v>151</v>
      </c>
      <c r="D421" s="64" t="s">
        <v>90</v>
      </c>
      <c r="E421" s="64" t="s">
        <v>90</v>
      </c>
      <c r="F421" s="64" t="s">
        <v>90</v>
      </c>
      <c r="G421" s="64" t="s">
        <v>90</v>
      </c>
      <c r="H421" s="180" t="s">
        <v>48</v>
      </c>
      <c r="I421" s="178"/>
      <c r="J421" s="179"/>
      <c r="K421" s="12">
        <f>K426+K432+K438+K444+K450+K454+K501+K485+K479+K502+K498++K497+K496</f>
        <v>922256.7</v>
      </c>
      <c r="L421" s="12">
        <f>L426+L432+L438+L444+L450+L454+L501+L485+L479+L502+L491</f>
        <v>1195417.2999999998</v>
      </c>
      <c r="M421" s="12">
        <f>M426+M432+M438+M444+M450+M454+M485+M501+M496+M498</f>
        <v>1142566.5064900001</v>
      </c>
      <c r="N421" s="12">
        <f>N426+N432+N438+N444+N450+N454+N485+N501+N496+N498</f>
        <v>1378678.7799999998</v>
      </c>
      <c r="O421" s="12">
        <f>O426+O432+O438+O444+O450+O454+O485+O501+O496+O498</f>
        <v>1041110.639</v>
      </c>
      <c r="P421" s="12">
        <f>P426+P432+P438+P444+P450+P454+P485+P501+P496+P498+P502</f>
        <v>619530.70000000007</v>
      </c>
      <c r="Q421" s="12">
        <f>Q426+Q432+Q438+Q444+Q450+Q454+Q485+Q501+Q496+Q498+Q502+Q512+Q514+Q513</f>
        <v>839006.47200000007</v>
      </c>
      <c r="R421" s="12">
        <f>R426+R432+R438+R444+R450+R454+R485+R501+R496+R498+R502+R512+R514+R513</f>
        <v>878471.55599999998</v>
      </c>
      <c r="S421" s="12">
        <f>S426+S432+S438+S444+S450+S454+S485+S501+S496+S498+S502+S512+S514+S513+S520+S518+S522</f>
        <v>1498255.162</v>
      </c>
      <c r="T421" s="12">
        <f>T426+T432+T438+T444+T450+T454+T485+T501+T496+T498+T502+T512+T514+T513+T520+T518+T522</f>
        <v>1960825.5</v>
      </c>
      <c r="U421" s="12">
        <f>U426+U432+U438+U444+U450+U454+U485+U501+U496+U498+U502+U512+U514+U513+U520+U518+U522</f>
        <v>2010718.1</v>
      </c>
      <c r="V421" s="12">
        <f>V426+V432+V438+V444+V450+V454+V485+V501+V496+V498+V502+V512+V514+V513+V520+V518+V522</f>
        <v>2642194.5</v>
      </c>
      <c r="W421" s="93">
        <f t="shared" si="94"/>
        <v>16129031.91549</v>
      </c>
    </row>
    <row r="422" spans="1:23" ht="28.5" customHeight="1" x14ac:dyDescent="0.25">
      <c r="A422" s="148"/>
      <c r="B422" s="118" t="s">
        <v>56</v>
      </c>
      <c r="C422" s="117" t="s">
        <v>151</v>
      </c>
      <c r="D422" s="64" t="s">
        <v>90</v>
      </c>
      <c r="E422" s="64" t="s">
        <v>90</v>
      </c>
      <c r="F422" s="64" t="s">
        <v>90</v>
      </c>
      <c r="G422" s="64" t="s">
        <v>90</v>
      </c>
      <c r="H422" s="180" t="s">
        <v>48</v>
      </c>
      <c r="I422" s="178"/>
      <c r="J422" s="179"/>
      <c r="K422" s="12">
        <f>K492+K494+K498+K458+K464+K475+K495</f>
        <v>976135.29999999993</v>
      </c>
      <c r="L422" s="12">
        <f>L492+L494+L458+L464+L475+L495</f>
        <v>943929.6</v>
      </c>
      <c r="M422" s="12">
        <f>M492+M494+M458+M464+M475+M495+M493</f>
        <v>1053559.7000000002</v>
      </c>
      <c r="N422" s="12">
        <f>N492+N494+N458+N464+N475+N495+N493</f>
        <v>909811.02</v>
      </c>
      <c r="O422" s="12">
        <f>O492+O494+O458+O464+O475+O495+O493+O504</f>
        <v>1094191.9000000001</v>
      </c>
      <c r="P422" s="12">
        <f>P492+P494+P458+P464+P475+P495+P493+P504</f>
        <v>903767.89999999991</v>
      </c>
      <c r="Q422" s="12">
        <f t="shared" ref="Q422:V422" si="100">Q492+Q494+Q458+Q464+Q475+Q495+Q493+Q504+Q511+Q510</f>
        <v>4150138.5999999996</v>
      </c>
      <c r="R422" s="12">
        <f t="shared" si="100"/>
        <v>5338919.5</v>
      </c>
      <c r="S422" s="12">
        <f t="shared" si="100"/>
        <v>4685655.8</v>
      </c>
      <c r="T422" s="12">
        <f t="shared" si="100"/>
        <v>2400002.7000000002</v>
      </c>
      <c r="U422" s="12">
        <f t="shared" si="100"/>
        <v>0</v>
      </c>
      <c r="V422" s="12">
        <f t="shared" si="100"/>
        <v>0</v>
      </c>
      <c r="W422" s="93">
        <f t="shared" si="94"/>
        <v>22456112.02</v>
      </c>
    </row>
    <row r="423" spans="1:23" ht="186" customHeight="1" x14ac:dyDescent="0.25">
      <c r="A423" s="64" t="s">
        <v>75</v>
      </c>
      <c r="B423" s="118" t="s">
        <v>477</v>
      </c>
      <c r="C423" s="117" t="s">
        <v>99</v>
      </c>
      <c r="D423" s="64">
        <v>1</v>
      </c>
      <c r="E423" s="64" t="s">
        <v>419</v>
      </c>
      <c r="F423" s="64" t="s">
        <v>612</v>
      </c>
      <c r="G423" s="64" t="s">
        <v>236</v>
      </c>
      <c r="H423" s="64" t="s">
        <v>90</v>
      </c>
      <c r="I423" s="104" t="s">
        <v>90</v>
      </c>
      <c r="J423" s="104" t="s">
        <v>90</v>
      </c>
      <c r="K423" s="64">
        <v>31.5</v>
      </c>
      <c r="L423" s="64">
        <v>33.6</v>
      </c>
      <c r="M423" s="12">
        <v>33.9</v>
      </c>
      <c r="N423" s="64">
        <v>33.9</v>
      </c>
      <c r="O423" s="64">
        <v>33.9</v>
      </c>
      <c r="P423" s="64">
        <v>33.9</v>
      </c>
      <c r="Q423" s="64">
        <v>33.9</v>
      </c>
      <c r="R423" s="64">
        <v>30.7</v>
      </c>
      <c r="S423" s="20">
        <v>31</v>
      </c>
      <c r="T423" s="20">
        <v>31</v>
      </c>
      <c r="U423" s="20">
        <v>31</v>
      </c>
      <c r="V423" s="20">
        <v>31</v>
      </c>
      <c r="W423" s="93" t="s">
        <v>90</v>
      </c>
    </row>
    <row r="424" spans="1:23" ht="63.75" customHeight="1" x14ac:dyDescent="0.25">
      <c r="A424" s="64" t="s">
        <v>57</v>
      </c>
      <c r="B424" s="118" t="s">
        <v>333</v>
      </c>
      <c r="C424" s="117" t="s">
        <v>151</v>
      </c>
      <c r="D424" s="64">
        <v>1</v>
      </c>
      <c r="E424" s="64" t="s">
        <v>90</v>
      </c>
      <c r="F424" s="64" t="s">
        <v>283</v>
      </c>
      <c r="G424" s="64" t="s">
        <v>90</v>
      </c>
      <c r="H424" s="64" t="s">
        <v>90</v>
      </c>
      <c r="I424" s="64" t="s">
        <v>90</v>
      </c>
      <c r="J424" s="64" t="s">
        <v>90</v>
      </c>
      <c r="K424" s="64" t="s">
        <v>90</v>
      </c>
      <c r="L424" s="64" t="s">
        <v>90</v>
      </c>
      <c r="M424" s="12" t="s">
        <v>90</v>
      </c>
      <c r="N424" s="64" t="s">
        <v>90</v>
      </c>
      <c r="O424" s="64" t="s">
        <v>90</v>
      </c>
      <c r="P424" s="64" t="s">
        <v>90</v>
      </c>
      <c r="Q424" s="12" t="s">
        <v>90</v>
      </c>
      <c r="R424" s="12" t="s">
        <v>90</v>
      </c>
      <c r="S424" s="12" t="s">
        <v>90</v>
      </c>
      <c r="T424" s="12" t="s">
        <v>90</v>
      </c>
      <c r="U424" s="12" t="s">
        <v>90</v>
      </c>
      <c r="V424" s="12" t="s">
        <v>90</v>
      </c>
      <c r="W424" s="93" t="s">
        <v>90</v>
      </c>
    </row>
    <row r="425" spans="1:23" ht="38.25" customHeight="1" x14ac:dyDescent="0.25">
      <c r="A425" s="147" t="s">
        <v>58</v>
      </c>
      <c r="B425" s="118" t="s">
        <v>237</v>
      </c>
      <c r="C425" s="117" t="s">
        <v>90</v>
      </c>
      <c r="D425" s="64">
        <v>1</v>
      </c>
      <c r="E425" s="64" t="s">
        <v>90</v>
      </c>
      <c r="F425" s="64" t="s">
        <v>612</v>
      </c>
      <c r="G425" s="64" t="s">
        <v>236</v>
      </c>
      <c r="H425" s="64" t="s">
        <v>90</v>
      </c>
      <c r="I425" s="64" t="s">
        <v>90</v>
      </c>
      <c r="J425" s="64" t="s">
        <v>90</v>
      </c>
      <c r="K425" s="64" t="s">
        <v>90</v>
      </c>
      <c r="L425" s="64" t="s">
        <v>90</v>
      </c>
      <c r="M425" s="12" t="s">
        <v>90</v>
      </c>
      <c r="N425" s="64" t="s">
        <v>90</v>
      </c>
      <c r="O425" s="64" t="s">
        <v>90</v>
      </c>
      <c r="P425" s="64" t="s">
        <v>90</v>
      </c>
      <c r="Q425" s="64" t="s">
        <v>90</v>
      </c>
      <c r="R425" s="12" t="s">
        <v>90</v>
      </c>
      <c r="S425" s="12" t="s">
        <v>90</v>
      </c>
      <c r="T425" s="12" t="s">
        <v>90</v>
      </c>
      <c r="U425" s="12" t="s">
        <v>90</v>
      </c>
      <c r="V425" s="12" t="s">
        <v>90</v>
      </c>
      <c r="W425" s="93" t="s">
        <v>90</v>
      </c>
    </row>
    <row r="426" spans="1:23" ht="26.25" customHeight="1" x14ac:dyDescent="0.25">
      <c r="A426" s="155"/>
      <c r="B426" s="160" t="s">
        <v>91</v>
      </c>
      <c r="C426" s="141" t="s">
        <v>151</v>
      </c>
      <c r="D426" s="147" t="s">
        <v>90</v>
      </c>
      <c r="E426" s="147" t="s">
        <v>90</v>
      </c>
      <c r="F426" s="147" t="s">
        <v>90</v>
      </c>
      <c r="G426" s="147" t="s">
        <v>90</v>
      </c>
      <c r="H426" s="180" t="s">
        <v>70</v>
      </c>
      <c r="I426" s="178"/>
      <c r="J426" s="179"/>
      <c r="K426" s="12">
        <f>K427+K429</f>
        <v>277681.40000000002</v>
      </c>
      <c r="L426" s="12">
        <f>L427+L429</f>
        <v>292243.80000000005</v>
      </c>
      <c r="M426" s="12">
        <f>M427+M429</f>
        <v>311454.42000000004</v>
      </c>
      <c r="N426" s="12">
        <f>N427+N429</f>
        <v>377753.8</v>
      </c>
      <c r="O426" s="12">
        <f>O427+O429</f>
        <v>320653.60500000004</v>
      </c>
      <c r="P426" s="12">
        <f t="shared" ref="P426:U426" si="101">P427+P429+P428+P430</f>
        <v>340181.3</v>
      </c>
      <c r="Q426" s="12">
        <f t="shared" si="101"/>
        <v>372898.64999999997</v>
      </c>
      <c r="R426" s="12">
        <f t="shared" si="101"/>
        <v>348685.429</v>
      </c>
      <c r="S426" s="12">
        <f t="shared" si="101"/>
        <v>157020.5</v>
      </c>
      <c r="T426" s="12">
        <f t="shared" si="101"/>
        <v>62944.4</v>
      </c>
      <c r="U426" s="12">
        <f t="shared" si="101"/>
        <v>48256</v>
      </c>
      <c r="V426" s="12">
        <f t="shared" ref="V426" si="102">V427+V429+V428+V430</f>
        <v>63249.4</v>
      </c>
      <c r="W426" s="93">
        <f t="shared" si="94"/>
        <v>2973022.7039999999</v>
      </c>
    </row>
    <row r="427" spans="1:23" ht="20.25" customHeight="1" x14ac:dyDescent="0.25">
      <c r="A427" s="155"/>
      <c r="B427" s="161"/>
      <c r="C427" s="165"/>
      <c r="D427" s="155"/>
      <c r="E427" s="155"/>
      <c r="F427" s="155"/>
      <c r="G427" s="155"/>
      <c r="H427" s="64">
        <v>1003</v>
      </c>
      <c r="I427" s="64" t="s">
        <v>202</v>
      </c>
      <c r="J427" s="64">
        <v>244</v>
      </c>
      <c r="K427" s="12">
        <v>1621.4</v>
      </c>
      <c r="L427" s="12">
        <v>1687.9</v>
      </c>
      <c r="M427" s="12">
        <v>1628.33</v>
      </c>
      <c r="N427" s="12">
        <v>1812.3</v>
      </c>
      <c r="O427" s="12">
        <v>1594.4</v>
      </c>
      <c r="P427" s="12">
        <v>0</v>
      </c>
      <c r="Q427" s="12">
        <v>0</v>
      </c>
      <c r="R427" s="12">
        <v>0</v>
      </c>
      <c r="S427" s="12">
        <v>0</v>
      </c>
      <c r="T427" s="12">
        <v>0</v>
      </c>
      <c r="U427" s="12">
        <v>0</v>
      </c>
      <c r="V427" s="12">
        <v>0</v>
      </c>
      <c r="W427" s="93">
        <f t="shared" si="94"/>
        <v>8344.33</v>
      </c>
    </row>
    <row r="428" spans="1:23" ht="18.75" customHeight="1" x14ac:dyDescent="0.25">
      <c r="A428" s="155"/>
      <c r="B428" s="161"/>
      <c r="C428" s="165"/>
      <c r="D428" s="155"/>
      <c r="E428" s="155"/>
      <c r="F428" s="155"/>
      <c r="G428" s="155"/>
      <c r="H428" s="64">
        <v>1004</v>
      </c>
      <c r="I428" s="64" t="s">
        <v>202</v>
      </c>
      <c r="J428" s="64">
        <v>244</v>
      </c>
      <c r="K428" s="12">
        <v>0</v>
      </c>
      <c r="L428" s="12">
        <v>0</v>
      </c>
      <c r="M428" s="12">
        <v>0</v>
      </c>
      <c r="N428" s="12">
        <v>0</v>
      </c>
      <c r="O428" s="12">
        <v>0</v>
      </c>
      <c r="P428" s="12">
        <v>1172.5</v>
      </c>
      <c r="Q428" s="12">
        <v>1318.05</v>
      </c>
      <c r="R428" s="12">
        <v>924.22900000000004</v>
      </c>
      <c r="S428" s="12">
        <v>360</v>
      </c>
      <c r="T428" s="12">
        <v>161.30000000000001</v>
      </c>
      <c r="U428" s="12">
        <v>123.7</v>
      </c>
      <c r="V428" s="12">
        <v>162.1</v>
      </c>
      <c r="W428" s="93">
        <f t="shared" si="94"/>
        <v>4221.8790000000008</v>
      </c>
    </row>
    <row r="429" spans="1:23" ht="24.75" customHeight="1" x14ac:dyDescent="0.25">
      <c r="A429" s="155"/>
      <c r="B429" s="161"/>
      <c r="C429" s="165"/>
      <c r="D429" s="155"/>
      <c r="E429" s="155"/>
      <c r="F429" s="155"/>
      <c r="G429" s="155"/>
      <c r="H429" s="64">
        <v>1003</v>
      </c>
      <c r="I429" s="64" t="s">
        <v>202</v>
      </c>
      <c r="J429" s="64">
        <v>313</v>
      </c>
      <c r="K429" s="12">
        <v>276060</v>
      </c>
      <c r="L429" s="12">
        <v>290555.90000000002</v>
      </c>
      <c r="M429" s="12">
        <v>309826.09000000003</v>
      </c>
      <c r="N429" s="12">
        <v>375941.5</v>
      </c>
      <c r="O429" s="12">
        <v>319059.20500000002</v>
      </c>
      <c r="P429" s="12">
        <v>0</v>
      </c>
      <c r="Q429" s="12">
        <v>0</v>
      </c>
      <c r="R429" s="12">
        <v>0</v>
      </c>
      <c r="S429" s="12">
        <v>0</v>
      </c>
      <c r="T429" s="12">
        <v>0</v>
      </c>
      <c r="U429" s="12">
        <v>0</v>
      </c>
      <c r="V429" s="12">
        <v>0</v>
      </c>
      <c r="W429" s="93">
        <f t="shared" si="94"/>
        <v>1571442.6950000001</v>
      </c>
    </row>
    <row r="430" spans="1:23" ht="20.25" customHeight="1" x14ac:dyDescent="0.25">
      <c r="A430" s="148"/>
      <c r="B430" s="164"/>
      <c r="C430" s="142"/>
      <c r="D430" s="148"/>
      <c r="E430" s="148"/>
      <c r="F430" s="148"/>
      <c r="G430" s="148"/>
      <c r="H430" s="64">
        <v>1004</v>
      </c>
      <c r="I430" s="64" t="s">
        <v>202</v>
      </c>
      <c r="J430" s="64">
        <v>313</v>
      </c>
      <c r="K430" s="12">
        <v>0</v>
      </c>
      <c r="L430" s="12">
        <v>0</v>
      </c>
      <c r="M430" s="12">
        <v>0</v>
      </c>
      <c r="N430" s="12">
        <v>0</v>
      </c>
      <c r="O430" s="12">
        <v>0</v>
      </c>
      <c r="P430" s="12">
        <v>339008.8</v>
      </c>
      <c r="Q430" s="12">
        <v>371580.6</v>
      </c>
      <c r="R430" s="12">
        <v>347761.2</v>
      </c>
      <c r="S430" s="12">
        <v>156660.5</v>
      </c>
      <c r="T430" s="12">
        <v>62783.1</v>
      </c>
      <c r="U430" s="12">
        <v>48132.3</v>
      </c>
      <c r="V430" s="12">
        <v>63087.3</v>
      </c>
      <c r="W430" s="93">
        <f t="shared" si="94"/>
        <v>1389013.8</v>
      </c>
    </row>
    <row r="431" spans="1:23" ht="36.75" customHeight="1" x14ac:dyDescent="0.25">
      <c r="A431" s="147" t="s">
        <v>59</v>
      </c>
      <c r="B431" s="118" t="s">
        <v>332</v>
      </c>
      <c r="C431" s="117" t="s">
        <v>90</v>
      </c>
      <c r="D431" s="64">
        <v>1</v>
      </c>
      <c r="E431" s="64" t="s">
        <v>90</v>
      </c>
      <c r="F431" s="64" t="s">
        <v>612</v>
      </c>
      <c r="G431" s="64" t="s">
        <v>236</v>
      </c>
      <c r="H431" s="64" t="s">
        <v>90</v>
      </c>
      <c r="I431" s="64" t="s">
        <v>90</v>
      </c>
      <c r="J431" s="64" t="s">
        <v>90</v>
      </c>
      <c r="K431" s="64" t="s">
        <v>90</v>
      </c>
      <c r="L431" s="64" t="s">
        <v>90</v>
      </c>
      <c r="M431" s="12" t="s">
        <v>90</v>
      </c>
      <c r="N431" s="64" t="s">
        <v>90</v>
      </c>
      <c r="O431" s="64" t="s">
        <v>90</v>
      </c>
      <c r="P431" s="64" t="s">
        <v>90</v>
      </c>
      <c r="Q431" s="64" t="s">
        <v>90</v>
      </c>
      <c r="R431" s="12" t="s">
        <v>90</v>
      </c>
      <c r="S431" s="12" t="s">
        <v>90</v>
      </c>
      <c r="T431" s="12" t="s">
        <v>90</v>
      </c>
      <c r="U431" s="12" t="s">
        <v>90</v>
      </c>
      <c r="V431" s="12" t="s">
        <v>90</v>
      </c>
      <c r="W431" s="93" t="s">
        <v>90</v>
      </c>
    </row>
    <row r="432" spans="1:23" ht="24.75" customHeight="1" x14ac:dyDescent="0.25">
      <c r="A432" s="155"/>
      <c r="B432" s="160" t="s">
        <v>91</v>
      </c>
      <c r="C432" s="141" t="s">
        <v>151</v>
      </c>
      <c r="D432" s="147" t="s">
        <v>90</v>
      </c>
      <c r="E432" s="147" t="s">
        <v>90</v>
      </c>
      <c r="F432" s="147" t="s">
        <v>90</v>
      </c>
      <c r="G432" s="147" t="s">
        <v>90</v>
      </c>
      <c r="H432" s="180" t="s">
        <v>70</v>
      </c>
      <c r="I432" s="178"/>
      <c r="J432" s="179"/>
      <c r="K432" s="12">
        <f>K433+K435</f>
        <v>85929.900000000009</v>
      </c>
      <c r="L432" s="12">
        <f>L433+L435</f>
        <v>95876.599999999991</v>
      </c>
      <c r="M432" s="12">
        <f>M433+M435</f>
        <v>98296.5</v>
      </c>
      <c r="N432" s="12">
        <f>N433+N435</f>
        <v>137519.6</v>
      </c>
      <c r="O432" s="12">
        <f>O433+O435</f>
        <v>122206.39999999999</v>
      </c>
      <c r="P432" s="12">
        <f t="shared" ref="P432:U432" si="103">P433+P435+P434+P436</f>
        <v>128422</v>
      </c>
      <c r="Q432" s="12">
        <f t="shared" si="103"/>
        <v>129783.70000000001</v>
      </c>
      <c r="R432" s="12">
        <f t="shared" si="103"/>
        <v>127975.11900000001</v>
      </c>
      <c r="S432" s="12">
        <f t="shared" si="103"/>
        <v>110031</v>
      </c>
      <c r="T432" s="12">
        <f t="shared" si="103"/>
        <v>132794.20000000001</v>
      </c>
      <c r="U432" s="12">
        <f t="shared" si="103"/>
        <v>101805.90000000001</v>
      </c>
      <c r="V432" s="12">
        <f t="shared" ref="V432" si="104">V433+V435+V434+V436</f>
        <v>132712.5</v>
      </c>
      <c r="W432" s="93">
        <f t="shared" si="94"/>
        <v>1403353.4189999998</v>
      </c>
    </row>
    <row r="433" spans="1:23" ht="22.5" customHeight="1" x14ac:dyDescent="0.25">
      <c r="A433" s="155"/>
      <c r="B433" s="161"/>
      <c r="C433" s="165"/>
      <c r="D433" s="155"/>
      <c r="E433" s="155"/>
      <c r="F433" s="155"/>
      <c r="G433" s="155"/>
      <c r="H433" s="64">
        <v>1003</v>
      </c>
      <c r="I433" s="64" t="s">
        <v>203</v>
      </c>
      <c r="J433" s="64">
        <v>244</v>
      </c>
      <c r="K433" s="12">
        <v>1314.6</v>
      </c>
      <c r="L433" s="12">
        <v>1462.7</v>
      </c>
      <c r="M433" s="12">
        <v>1469.7</v>
      </c>
      <c r="N433" s="12">
        <v>1877</v>
      </c>
      <c r="O433" s="12">
        <v>1781.2</v>
      </c>
      <c r="P433" s="12">
        <v>0</v>
      </c>
      <c r="Q433" s="12">
        <v>0</v>
      </c>
      <c r="R433" s="12">
        <v>0</v>
      </c>
      <c r="S433" s="12">
        <v>0</v>
      </c>
      <c r="T433" s="12">
        <v>0</v>
      </c>
      <c r="U433" s="12">
        <v>0</v>
      </c>
      <c r="V433" s="12">
        <v>0</v>
      </c>
      <c r="W433" s="93">
        <f t="shared" si="94"/>
        <v>7905.2</v>
      </c>
    </row>
    <row r="434" spans="1:23" ht="35.25" customHeight="1" x14ac:dyDescent="0.25">
      <c r="A434" s="155"/>
      <c r="B434" s="161"/>
      <c r="C434" s="165"/>
      <c r="D434" s="155"/>
      <c r="E434" s="155"/>
      <c r="F434" s="155"/>
      <c r="G434" s="155"/>
      <c r="H434" s="64">
        <v>1004</v>
      </c>
      <c r="I434" s="64" t="s">
        <v>203</v>
      </c>
      <c r="J434" s="64">
        <v>244</v>
      </c>
      <c r="K434" s="12">
        <v>0</v>
      </c>
      <c r="L434" s="12">
        <v>0</v>
      </c>
      <c r="M434" s="12">
        <v>0</v>
      </c>
      <c r="N434" s="12">
        <v>0</v>
      </c>
      <c r="O434" s="12">
        <v>0</v>
      </c>
      <c r="P434" s="12">
        <v>1800</v>
      </c>
      <c r="Q434" s="12">
        <v>1904.6</v>
      </c>
      <c r="R434" s="12">
        <v>1823.6189999999999</v>
      </c>
      <c r="S434" s="12">
        <v>1221</v>
      </c>
      <c r="T434" s="12">
        <v>1658.2</v>
      </c>
      <c r="U434" s="12">
        <v>1271.3</v>
      </c>
      <c r="V434" s="12">
        <v>1657.2</v>
      </c>
      <c r="W434" s="93">
        <f t="shared" si="94"/>
        <v>11335.919</v>
      </c>
    </row>
    <row r="435" spans="1:23" ht="22.5" customHeight="1" x14ac:dyDescent="0.25">
      <c r="A435" s="155"/>
      <c r="B435" s="161"/>
      <c r="C435" s="165"/>
      <c r="D435" s="155"/>
      <c r="E435" s="155"/>
      <c r="F435" s="155"/>
      <c r="G435" s="155"/>
      <c r="H435" s="64">
        <v>1003</v>
      </c>
      <c r="I435" s="64" t="s">
        <v>203</v>
      </c>
      <c r="J435" s="64">
        <v>313</v>
      </c>
      <c r="K435" s="12">
        <v>84615.3</v>
      </c>
      <c r="L435" s="12">
        <v>94413.9</v>
      </c>
      <c r="M435" s="12">
        <v>96826.8</v>
      </c>
      <c r="N435" s="12">
        <v>135642.6</v>
      </c>
      <c r="O435" s="12">
        <v>120425.2</v>
      </c>
      <c r="P435" s="12">
        <v>0</v>
      </c>
      <c r="Q435" s="12">
        <v>0</v>
      </c>
      <c r="R435" s="12">
        <v>0</v>
      </c>
      <c r="S435" s="12">
        <v>0</v>
      </c>
      <c r="T435" s="12">
        <v>0</v>
      </c>
      <c r="U435" s="12">
        <v>0</v>
      </c>
      <c r="V435" s="12">
        <v>0</v>
      </c>
      <c r="W435" s="93">
        <f t="shared" si="94"/>
        <v>531923.79999999993</v>
      </c>
    </row>
    <row r="436" spans="1:23" ht="24.75" customHeight="1" x14ac:dyDescent="0.25">
      <c r="A436" s="148"/>
      <c r="B436" s="164"/>
      <c r="C436" s="142"/>
      <c r="D436" s="148"/>
      <c r="E436" s="148"/>
      <c r="F436" s="148"/>
      <c r="G436" s="148"/>
      <c r="H436" s="64">
        <v>1004</v>
      </c>
      <c r="I436" s="64" t="s">
        <v>203</v>
      </c>
      <c r="J436" s="64">
        <v>313</v>
      </c>
      <c r="K436" s="12">
        <v>0</v>
      </c>
      <c r="L436" s="12">
        <v>0</v>
      </c>
      <c r="M436" s="12">
        <v>0</v>
      </c>
      <c r="N436" s="12">
        <v>0</v>
      </c>
      <c r="O436" s="12">
        <v>0</v>
      </c>
      <c r="P436" s="12">
        <v>126622</v>
      </c>
      <c r="Q436" s="12">
        <v>127879.1</v>
      </c>
      <c r="R436" s="12">
        <v>126151.5</v>
      </c>
      <c r="S436" s="12">
        <v>108810</v>
      </c>
      <c r="T436" s="12">
        <v>131136</v>
      </c>
      <c r="U436" s="12">
        <v>100534.6</v>
      </c>
      <c r="V436" s="12">
        <v>131055.3</v>
      </c>
      <c r="W436" s="93">
        <f t="shared" si="94"/>
        <v>852188.5</v>
      </c>
    </row>
    <row r="437" spans="1:23" ht="48.75" customHeight="1" x14ac:dyDescent="0.25">
      <c r="A437" s="147" t="s">
        <v>60</v>
      </c>
      <c r="B437" s="118" t="s">
        <v>331</v>
      </c>
      <c r="C437" s="117" t="s">
        <v>90</v>
      </c>
      <c r="D437" s="64">
        <v>1</v>
      </c>
      <c r="E437" s="64" t="s">
        <v>90</v>
      </c>
      <c r="F437" s="64" t="s">
        <v>612</v>
      </c>
      <c r="G437" s="64" t="s">
        <v>236</v>
      </c>
      <c r="H437" s="64" t="s">
        <v>90</v>
      </c>
      <c r="I437" s="64" t="s">
        <v>90</v>
      </c>
      <c r="J437" s="64" t="s">
        <v>90</v>
      </c>
      <c r="K437" s="64" t="s">
        <v>90</v>
      </c>
      <c r="L437" s="64" t="s">
        <v>90</v>
      </c>
      <c r="M437" s="12" t="s">
        <v>90</v>
      </c>
      <c r="N437" s="64" t="s">
        <v>90</v>
      </c>
      <c r="O437" s="64" t="s">
        <v>90</v>
      </c>
      <c r="P437" s="64" t="s">
        <v>90</v>
      </c>
      <c r="Q437" s="64" t="s">
        <v>90</v>
      </c>
      <c r="R437" s="12" t="s">
        <v>90</v>
      </c>
      <c r="S437" s="12" t="s">
        <v>90</v>
      </c>
      <c r="T437" s="12" t="s">
        <v>90</v>
      </c>
      <c r="U437" s="12" t="s">
        <v>90</v>
      </c>
      <c r="V437" s="12" t="s">
        <v>90</v>
      </c>
      <c r="W437" s="93" t="s">
        <v>90</v>
      </c>
    </row>
    <row r="438" spans="1:23" ht="25.5" customHeight="1" x14ac:dyDescent="0.25">
      <c r="A438" s="155"/>
      <c r="B438" s="160" t="s">
        <v>91</v>
      </c>
      <c r="C438" s="141" t="s">
        <v>151</v>
      </c>
      <c r="D438" s="147" t="s">
        <v>90</v>
      </c>
      <c r="E438" s="147" t="s">
        <v>90</v>
      </c>
      <c r="F438" s="147" t="s">
        <v>90</v>
      </c>
      <c r="G438" s="147" t="s">
        <v>90</v>
      </c>
      <c r="H438" s="180" t="s">
        <v>70</v>
      </c>
      <c r="I438" s="178"/>
      <c r="J438" s="179"/>
      <c r="K438" s="12">
        <f>K439+K441</f>
        <v>72774.899999999994</v>
      </c>
      <c r="L438" s="12">
        <f>L439+L441</f>
        <v>83928.1</v>
      </c>
      <c r="M438" s="12">
        <f>M439+M441</f>
        <v>72934.55</v>
      </c>
      <c r="N438" s="12">
        <f>N439+N441</f>
        <v>126588.3</v>
      </c>
      <c r="O438" s="12">
        <f>O439+O441</f>
        <v>86609.131999999998</v>
      </c>
      <c r="P438" s="12">
        <f t="shared" ref="P438:U438" si="105">P439+P441+P440+P442</f>
        <v>85957</v>
      </c>
      <c r="Q438" s="12">
        <f t="shared" si="105"/>
        <v>86039.349999999991</v>
      </c>
      <c r="R438" s="12">
        <f t="shared" si="105"/>
        <v>73401.222000000009</v>
      </c>
      <c r="S438" s="12">
        <f>S439+S441+S440+S442</f>
        <v>61737</v>
      </c>
      <c r="T438" s="12">
        <f t="shared" si="105"/>
        <v>74213.599999999991</v>
      </c>
      <c r="U438" s="12">
        <f t="shared" si="105"/>
        <v>56895.4</v>
      </c>
      <c r="V438" s="12">
        <f t="shared" ref="V438" si="106">V439+V441+V440+V442</f>
        <v>74573.2</v>
      </c>
      <c r="W438" s="93">
        <f t="shared" ref="W438:W504" si="107">SUM(K438:S438)+T438+U438+V438</f>
        <v>955651.75399999996</v>
      </c>
    </row>
    <row r="439" spans="1:23" ht="21" customHeight="1" x14ac:dyDescent="0.25">
      <c r="A439" s="155"/>
      <c r="B439" s="161"/>
      <c r="C439" s="165"/>
      <c r="D439" s="155"/>
      <c r="E439" s="155"/>
      <c r="F439" s="155"/>
      <c r="G439" s="155"/>
      <c r="H439" s="64">
        <v>1003</v>
      </c>
      <c r="I439" s="64" t="s">
        <v>204</v>
      </c>
      <c r="J439" s="64">
        <v>244</v>
      </c>
      <c r="K439" s="12">
        <v>1074.9000000000001</v>
      </c>
      <c r="L439" s="12">
        <v>1259.8</v>
      </c>
      <c r="M439" s="12">
        <v>1105.0999999999999</v>
      </c>
      <c r="N439" s="12">
        <v>1596.1</v>
      </c>
      <c r="O439" s="12">
        <v>1380</v>
      </c>
      <c r="P439" s="12">
        <v>0</v>
      </c>
      <c r="Q439" s="12">
        <v>0</v>
      </c>
      <c r="R439" s="12">
        <v>0</v>
      </c>
      <c r="S439" s="12">
        <v>0</v>
      </c>
      <c r="T439" s="12">
        <v>0</v>
      </c>
      <c r="U439" s="12">
        <v>0</v>
      </c>
      <c r="V439" s="12">
        <v>0</v>
      </c>
      <c r="W439" s="93">
        <f t="shared" si="107"/>
        <v>6415.9</v>
      </c>
    </row>
    <row r="440" spans="1:23" ht="26.25" customHeight="1" x14ac:dyDescent="0.25">
      <c r="A440" s="155"/>
      <c r="B440" s="161"/>
      <c r="C440" s="165"/>
      <c r="D440" s="155"/>
      <c r="E440" s="155"/>
      <c r="F440" s="155"/>
      <c r="G440" s="155"/>
      <c r="H440" s="64">
        <v>1004</v>
      </c>
      <c r="I440" s="64" t="s">
        <v>204</v>
      </c>
      <c r="J440" s="64">
        <v>244</v>
      </c>
      <c r="K440" s="12">
        <v>0</v>
      </c>
      <c r="L440" s="12">
        <v>0</v>
      </c>
      <c r="M440" s="12">
        <v>0</v>
      </c>
      <c r="N440" s="12">
        <v>0</v>
      </c>
      <c r="O440" s="12">
        <v>0</v>
      </c>
      <c r="P440" s="12">
        <v>1175</v>
      </c>
      <c r="Q440" s="12">
        <v>1232.6500000000001</v>
      </c>
      <c r="R440" s="12">
        <v>1097.3</v>
      </c>
      <c r="S440" s="12">
        <v>685.6</v>
      </c>
      <c r="T440" s="12">
        <v>930.4</v>
      </c>
      <c r="U440" s="12">
        <v>713.3</v>
      </c>
      <c r="V440" s="12">
        <v>934.9</v>
      </c>
      <c r="W440" s="93">
        <f t="shared" si="107"/>
        <v>6769.15</v>
      </c>
    </row>
    <row r="441" spans="1:23" ht="31.5" customHeight="1" x14ac:dyDescent="0.25">
      <c r="A441" s="155"/>
      <c r="B441" s="161"/>
      <c r="C441" s="165"/>
      <c r="D441" s="155"/>
      <c r="E441" s="155"/>
      <c r="F441" s="155"/>
      <c r="G441" s="155"/>
      <c r="H441" s="64">
        <v>1003</v>
      </c>
      <c r="I441" s="64" t="s">
        <v>204</v>
      </c>
      <c r="J441" s="64">
        <v>313</v>
      </c>
      <c r="K441" s="12">
        <v>71700</v>
      </c>
      <c r="L441" s="12">
        <v>82668.3</v>
      </c>
      <c r="M441" s="12">
        <v>71829.45</v>
      </c>
      <c r="N441" s="12">
        <v>124992.2</v>
      </c>
      <c r="O441" s="12">
        <v>85229.131999999998</v>
      </c>
      <c r="P441" s="12">
        <v>0</v>
      </c>
      <c r="Q441" s="12">
        <v>0</v>
      </c>
      <c r="R441" s="12">
        <v>0</v>
      </c>
      <c r="S441" s="12">
        <v>0</v>
      </c>
      <c r="T441" s="12">
        <v>0</v>
      </c>
      <c r="U441" s="12">
        <v>0</v>
      </c>
      <c r="V441" s="12">
        <v>0</v>
      </c>
      <c r="W441" s="93">
        <f t="shared" si="107"/>
        <v>436419.08199999999</v>
      </c>
    </row>
    <row r="442" spans="1:23" ht="24.75" customHeight="1" x14ac:dyDescent="0.25">
      <c r="A442" s="148"/>
      <c r="B442" s="164"/>
      <c r="C442" s="142"/>
      <c r="D442" s="148"/>
      <c r="E442" s="148"/>
      <c r="F442" s="148"/>
      <c r="G442" s="148"/>
      <c r="H442" s="64">
        <v>1004</v>
      </c>
      <c r="I442" s="64" t="s">
        <v>204</v>
      </c>
      <c r="J442" s="64">
        <v>313</v>
      </c>
      <c r="K442" s="12">
        <v>0</v>
      </c>
      <c r="L442" s="12">
        <v>0</v>
      </c>
      <c r="M442" s="12">
        <v>0</v>
      </c>
      <c r="N442" s="12">
        <v>0</v>
      </c>
      <c r="O442" s="12">
        <v>0</v>
      </c>
      <c r="P442" s="12">
        <v>84782</v>
      </c>
      <c r="Q442" s="12">
        <v>84806.7</v>
      </c>
      <c r="R442" s="12">
        <v>72303.922000000006</v>
      </c>
      <c r="S442" s="12">
        <v>61051.4</v>
      </c>
      <c r="T442" s="12">
        <v>73283.199999999997</v>
      </c>
      <c r="U442" s="12">
        <v>56182.1</v>
      </c>
      <c r="V442" s="12">
        <v>73638.3</v>
      </c>
      <c r="W442" s="93">
        <f t="shared" si="107"/>
        <v>506047.62200000003</v>
      </c>
    </row>
    <row r="443" spans="1:23" ht="52.5" customHeight="1" x14ac:dyDescent="0.25">
      <c r="A443" s="147" t="s">
        <v>61</v>
      </c>
      <c r="B443" s="118" t="s">
        <v>330</v>
      </c>
      <c r="D443" s="64">
        <v>1</v>
      </c>
      <c r="F443" s="64" t="s">
        <v>612</v>
      </c>
      <c r="G443" s="64" t="s">
        <v>236</v>
      </c>
      <c r="H443" s="64" t="s">
        <v>90</v>
      </c>
      <c r="I443" s="64" t="s">
        <v>90</v>
      </c>
      <c r="J443" s="64" t="s">
        <v>90</v>
      </c>
      <c r="K443" s="64" t="s">
        <v>90</v>
      </c>
      <c r="L443" s="64" t="s">
        <v>90</v>
      </c>
      <c r="M443" s="12" t="s">
        <v>90</v>
      </c>
      <c r="N443" s="64" t="s">
        <v>90</v>
      </c>
      <c r="O443" s="64" t="s">
        <v>90</v>
      </c>
      <c r="P443" s="64" t="s">
        <v>90</v>
      </c>
      <c r="Q443" s="64" t="s">
        <v>90</v>
      </c>
      <c r="R443" s="12" t="s">
        <v>90</v>
      </c>
      <c r="S443" s="12" t="s">
        <v>90</v>
      </c>
      <c r="T443" s="12" t="s">
        <v>90</v>
      </c>
      <c r="U443" s="12" t="s">
        <v>90</v>
      </c>
      <c r="V443" s="12" t="s">
        <v>90</v>
      </c>
      <c r="W443" s="93" t="s">
        <v>90</v>
      </c>
    </row>
    <row r="444" spans="1:23" ht="30.75" customHeight="1" x14ac:dyDescent="0.25">
      <c r="A444" s="155"/>
      <c r="B444" s="160" t="s">
        <v>91</v>
      </c>
      <c r="C444" s="141" t="s">
        <v>151</v>
      </c>
      <c r="D444" s="147" t="s">
        <v>90</v>
      </c>
      <c r="E444" s="147" t="s">
        <v>90</v>
      </c>
      <c r="F444" s="147" t="s">
        <v>90</v>
      </c>
      <c r="G444" s="147" t="s">
        <v>90</v>
      </c>
      <c r="H444" s="180" t="s">
        <v>70</v>
      </c>
      <c r="I444" s="178"/>
      <c r="J444" s="179"/>
      <c r="K444" s="12">
        <f>K445+K447</f>
        <v>142.29999999999998</v>
      </c>
      <c r="L444" s="12">
        <f>L445+L447</f>
        <v>146.69999999999999</v>
      </c>
      <c r="M444" s="12">
        <f>M445+M447</f>
        <v>8.7000000000000011</v>
      </c>
      <c r="N444" s="12">
        <f>N445+N447</f>
        <v>128.69999999999999</v>
      </c>
      <c r="O444" s="12">
        <f>O445+O447</f>
        <v>128.1</v>
      </c>
      <c r="P444" s="12">
        <f t="shared" ref="P444:U444" si="108">P445+P447+P446+P448</f>
        <v>113.3</v>
      </c>
      <c r="Q444" s="12">
        <f t="shared" si="108"/>
        <v>31.228999999999999</v>
      </c>
      <c r="R444" s="12">
        <f t="shared" si="108"/>
        <v>119.63</v>
      </c>
      <c r="S444" s="12">
        <f t="shared" si="108"/>
        <v>74</v>
      </c>
      <c r="T444" s="12">
        <f t="shared" si="108"/>
        <v>119.9</v>
      </c>
      <c r="U444" s="12">
        <f t="shared" si="108"/>
        <v>91.899999999999991</v>
      </c>
      <c r="V444" s="12">
        <f t="shared" ref="V444" si="109">V445+V447+V446+V448</f>
        <v>120.5</v>
      </c>
      <c r="W444" s="93">
        <f t="shared" si="107"/>
        <v>1224.9590000000001</v>
      </c>
    </row>
    <row r="445" spans="1:23" ht="30.75" customHeight="1" x14ac:dyDescent="0.25">
      <c r="A445" s="155"/>
      <c r="B445" s="161"/>
      <c r="C445" s="165"/>
      <c r="D445" s="155"/>
      <c r="E445" s="155"/>
      <c r="F445" s="155"/>
      <c r="G445" s="155"/>
      <c r="H445" s="64">
        <v>1003</v>
      </c>
      <c r="I445" s="64" t="s">
        <v>205</v>
      </c>
      <c r="J445" s="64">
        <v>244</v>
      </c>
      <c r="K445" s="12">
        <v>0.7</v>
      </c>
      <c r="L445" s="12">
        <v>1.1000000000000001</v>
      </c>
      <c r="M445" s="12">
        <v>0.55000000000000004</v>
      </c>
      <c r="N445" s="12">
        <v>1</v>
      </c>
      <c r="O445" s="12">
        <v>0.6</v>
      </c>
      <c r="P445" s="12">
        <v>0</v>
      </c>
      <c r="Q445" s="12">
        <v>0</v>
      </c>
      <c r="R445" s="12">
        <v>0</v>
      </c>
      <c r="S445" s="12">
        <v>0</v>
      </c>
      <c r="T445" s="12">
        <v>0</v>
      </c>
      <c r="U445" s="12">
        <v>0</v>
      </c>
      <c r="V445" s="12">
        <v>0</v>
      </c>
      <c r="W445" s="93">
        <f t="shared" si="107"/>
        <v>3.95</v>
      </c>
    </row>
    <row r="446" spans="1:23" ht="30.75" customHeight="1" x14ac:dyDescent="0.25">
      <c r="A446" s="155"/>
      <c r="B446" s="161"/>
      <c r="C446" s="165"/>
      <c r="D446" s="155"/>
      <c r="E446" s="155"/>
      <c r="F446" s="155"/>
      <c r="G446" s="155"/>
      <c r="H446" s="64">
        <v>1004</v>
      </c>
      <c r="I446" s="64" t="s">
        <v>205</v>
      </c>
      <c r="J446" s="64">
        <v>244</v>
      </c>
      <c r="K446" s="12">
        <v>0</v>
      </c>
      <c r="L446" s="12">
        <v>0</v>
      </c>
      <c r="M446" s="12">
        <v>0</v>
      </c>
      <c r="N446" s="12">
        <v>0</v>
      </c>
      <c r="O446" s="12">
        <v>0</v>
      </c>
      <c r="P446" s="12">
        <v>1.1000000000000001</v>
      </c>
      <c r="Q446" s="12">
        <v>0.249</v>
      </c>
      <c r="R446" s="12">
        <v>0.13</v>
      </c>
      <c r="S446" s="12">
        <v>0.1</v>
      </c>
      <c r="T446" s="12">
        <v>0.4</v>
      </c>
      <c r="U446" s="12">
        <v>0.3</v>
      </c>
      <c r="V446" s="12">
        <v>0.4</v>
      </c>
      <c r="W446" s="93">
        <f t="shared" si="107"/>
        <v>2.6789999999999998</v>
      </c>
    </row>
    <row r="447" spans="1:23" ht="30.75" customHeight="1" x14ac:dyDescent="0.25">
      <c r="A447" s="155"/>
      <c r="B447" s="161"/>
      <c r="C447" s="165"/>
      <c r="D447" s="155"/>
      <c r="E447" s="155"/>
      <c r="F447" s="155"/>
      <c r="G447" s="155"/>
      <c r="H447" s="64">
        <v>1003</v>
      </c>
      <c r="I447" s="64" t="s">
        <v>205</v>
      </c>
      <c r="J447" s="64">
        <v>313</v>
      </c>
      <c r="K447" s="12">
        <v>141.6</v>
      </c>
      <c r="L447" s="12">
        <v>145.6</v>
      </c>
      <c r="M447" s="12">
        <v>8.15</v>
      </c>
      <c r="N447" s="12">
        <v>127.7</v>
      </c>
      <c r="O447" s="12">
        <v>127.5</v>
      </c>
      <c r="P447" s="12">
        <v>0</v>
      </c>
      <c r="Q447" s="12">
        <v>0</v>
      </c>
      <c r="R447" s="12">
        <v>0</v>
      </c>
      <c r="S447" s="12">
        <v>0</v>
      </c>
      <c r="T447" s="12">
        <v>0</v>
      </c>
      <c r="U447" s="12">
        <v>0</v>
      </c>
      <c r="V447" s="12">
        <v>0</v>
      </c>
      <c r="W447" s="93">
        <f t="shared" si="107"/>
        <v>550.54999999999995</v>
      </c>
    </row>
    <row r="448" spans="1:23" ht="33.75" customHeight="1" x14ac:dyDescent="0.25">
      <c r="A448" s="155"/>
      <c r="B448" s="164"/>
      <c r="C448" s="142"/>
      <c r="D448" s="148"/>
      <c r="E448" s="148"/>
      <c r="F448" s="148"/>
      <c r="G448" s="148"/>
      <c r="H448" s="64">
        <v>1004</v>
      </c>
      <c r="I448" s="64" t="s">
        <v>205</v>
      </c>
      <c r="J448" s="64">
        <v>313</v>
      </c>
      <c r="K448" s="12">
        <v>0</v>
      </c>
      <c r="L448" s="12">
        <v>0</v>
      </c>
      <c r="M448" s="12">
        <v>0</v>
      </c>
      <c r="N448" s="12">
        <v>0</v>
      </c>
      <c r="O448" s="12">
        <v>0</v>
      </c>
      <c r="P448" s="12">
        <v>112.2</v>
      </c>
      <c r="Q448" s="12">
        <v>30.98</v>
      </c>
      <c r="R448" s="12">
        <v>119.5</v>
      </c>
      <c r="S448" s="12">
        <v>73.900000000000006</v>
      </c>
      <c r="T448" s="12">
        <v>119.5</v>
      </c>
      <c r="U448" s="12">
        <v>91.6</v>
      </c>
      <c r="V448" s="12">
        <v>120.1</v>
      </c>
      <c r="W448" s="93">
        <f t="shared" si="107"/>
        <v>667.78000000000009</v>
      </c>
    </row>
    <row r="449" spans="1:23" ht="36.75" customHeight="1" x14ac:dyDescent="0.25">
      <c r="A449" s="147" t="s">
        <v>62</v>
      </c>
      <c r="B449" s="118" t="s">
        <v>329</v>
      </c>
      <c r="C449" s="117" t="s">
        <v>90</v>
      </c>
      <c r="D449" s="64">
        <v>1</v>
      </c>
      <c r="E449" s="64" t="s">
        <v>90</v>
      </c>
      <c r="F449" s="64" t="s">
        <v>612</v>
      </c>
      <c r="G449" s="64" t="s">
        <v>236</v>
      </c>
      <c r="H449" s="64" t="s">
        <v>90</v>
      </c>
      <c r="I449" s="64" t="s">
        <v>90</v>
      </c>
      <c r="J449" s="64" t="s">
        <v>90</v>
      </c>
      <c r="K449" s="64" t="s">
        <v>90</v>
      </c>
      <c r="L449" s="64" t="s">
        <v>90</v>
      </c>
      <c r="M449" s="12" t="s">
        <v>90</v>
      </c>
      <c r="N449" s="64" t="s">
        <v>90</v>
      </c>
      <c r="O449" s="64" t="s">
        <v>90</v>
      </c>
      <c r="P449" s="64" t="s">
        <v>90</v>
      </c>
      <c r="Q449" s="64" t="s">
        <v>90</v>
      </c>
      <c r="R449" s="12" t="s">
        <v>90</v>
      </c>
      <c r="S449" s="12" t="s">
        <v>90</v>
      </c>
      <c r="T449" s="12" t="s">
        <v>90</v>
      </c>
      <c r="U449" s="12" t="s">
        <v>90</v>
      </c>
      <c r="V449" s="12" t="s">
        <v>90</v>
      </c>
      <c r="W449" s="93" t="s">
        <v>90</v>
      </c>
    </row>
    <row r="450" spans="1:23" ht="31.5" customHeight="1" x14ac:dyDescent="0.25">
      <c r="A450" s="155"/>
      <c r="B450" s="160" t="s">
        <v>91</v>
      </c>
      <c r="C450" s="141" t="s">
        <v>151</v>
      </c>
      <c r="D450" s="147" t="s">
        <v>90</v>
      </c>
      <c r="E450" s="147" t="s">
        <v>90</v>
      </c>
      <c r="F450" s="147" t="s">
        <v>90</v>
      </c>
      <c r="G450" s="147" t="s">
        <v>90</v>
      </c>
      <c r="H450" s="64">
        <v>1003</v>
      </c>
      <c r="I450" s="64" t="s">
        <v>206</v>
      </c>
      <c r="J450" s="64" t="s">
        <v>90</v>
      </c>
      <c r="K450" s="12">
        <f t="shared" ref="K450:U450" si="110">K451+K452</f>
        <v>174668.5</v>
      </c>
      <c r="L450" s="12">
        <f t="shared" si="110"/>
        <v>164680.5</v>
      </c>
      <c r="M450" s="12">
        <f t="shared" si="110"/>
        <v>149835.16464</v>
      </c>
      <c r="N450" s="12">
        <f t="shared" si="110"/>
        <v>240415.5</v>
      </c>
      <c r="O450" s="12">
        <f t="shared" si="110"/>
        <v>73922.301999999996</v>
      </c>
      <c r="P450" s="12">
        <f t="shared" si="110"/>
        <v>0</v>
      </c>
      <c r="Q450" s="12">
        <f t="shared" si="110"/>
        <v>0</v>
      </c>
      <c r="R450" s="12">
        <f t="shared" si="110"/>
        <v>0</v>
      </c>
      <c r="S450" s="12">
        <f t="shared" si="110"/>
        <v>0</v>
      </c>
      <c r="T450" s="12">
        <f t="shared" si="110"/>
        <v>0</v>
      </c>
      <c r="U450" s="12">
        <f t="shared" si="110"/>
        <v>0</v>
      </c>
      <c r="V450" s="12">
        <f t="shared" ref="V450" si="111">V451+V452</f>
        <v>0</v>
      </c>
      <c r="W450" s="93">
        <f t="shared" si="107"/>
        <v>803521.96664</v>
      </c>
    </row>
    <row r="451" spans="1:23" ht="31.5" customHeight="1" x14ac:dyDescent="0.25">
      <c r="A451" s="155"/>
      <c r="B451" s="161"/>
      <c r="C451" s="165"/>
      <c r="D451" s="155"/>
      <c r="E451" s="155"/>
      <c r="F451" s="155"/>
      <c r="G451" s="155"/>
      <c r="H451" s="64">
        <v>1003</v>
      </c>
      <c r="I451" s="64" t="s">
        <v>206</v>
      </c>
      <c r="J451" s="64">
        <v>244</v>
      </c>
      <c r="K451" s="12">
        <v>2566.6</v>
      </c>
      <c r="L451" s="12">
        <v>2574.1</v>
      </c>
      <c r="M451" s="12">
        <v>2141.4899999999998</v>
      </c>
      <c r="N451" s="12">
        <v>3668.1</v>
      </c>
      <c r="O451" s="12">
        <v>635.29999999999995</v>
      </c>
      <c r="P451" s="12">
        <v>0</v>
      </c>
      <c r="Q451" s="12">
        <v>0</v>
      </c>
      <c r="R451" s="12">
        <v>0</v>
      </c>
      <c r="S451" s="12">
        <v>0</v>
      </c>
      <c r="T451" s="12">
        <v>0</v>
      </c>
      <c r="U451" s="12">
        <v>0</v>
      </c>
      <c r="V451" s="12">
        <v>0</v>
      </c>
      <c r="W451" s="93">
        <f t="shared" si="107"/>
        <v>11585.589999999998</v>
      </c>
    </row>
    <row r="452" spans="1:23" ht="30" customHeight="1" x14ac:dyDescent="0.25">
      <c r="A452" s="148"/>
      <c r="B452" s="164"/>
      <c r="C452" s="142"/>
      <c r="D452" s="148"/>
      <c r="E452" s="148"/>
      <c r="F452" s="148"/>
      <c r="G452" s="148"/>
      <c r="H452" s="64">
        <v>1003</v>
      </c>
      <c r="I452" s="64" t="s">
        <v>206</v>
      </c>
      <c r="J452" s="64">
        <v>313</v>
      </c>
      <c r="K452" s="12">
        <v>172101.9</v>
      </c>
      <c r="L452" s="12">
        <v>162106.4</v>
      </c>
      <c r="M452" s="12">
        <v>147693.67464000001</v>
      </c>
      <c r="N452" s="12">
        <v>236747.4</v>
      </c>
      <c r="O452" s="12">
        <v>73287.001999999993</v>
      </c>
      <c r="P452" s="12">
        <v>0</v>
      </c>
      <c r="Q452" s="12">
        <v>0</v>
      </c>
      <c r="R452" s="12">
        <v>0</v>
      </c>
      <c r="S452" s="12">
        <v>0</v>
      </c>
      <c r="T452" s="12">
        <v>0</v>
      </c>
      <c r="U452" s="12">
        <v>0</v>
      </c>
      <c r="V452" s="12">
        <v>0</v>
      </c>
      <c r="W452" s="93">
        <f t="shared" si="107"/>
        <v>791936.37664000003</v>
      </c>
    </row>
    <row r="453" spans="1:23" ht="74.25" customHeight="1" x14ac:dyDescent="0.25">
      <c r="A453" s="147" t="s">
        <v>63</v>
      </c>
      <c r="B453" s="118" t="s">
        <v>455</v>
      </c>
      <c r="C453" s="117" t="s">
        <v>90</v>
      </c>
      <c r="D453" s="64">
        <v>1</v>
      </c>
      <c r="E453" s="64" t="s">
        <v>90</v>
      </c>
      <c r="F453" s="64" t="s">
        <v>612</v>
      </c>
      <c r="G453" s="64" t="s">
        <v>236</v>
      </c>
      <c r="H453" s="64" t="s">
        <v>90</v>
      </c>
      <c r="I453" s="64" t="s">
        <v>90</v>
      </c>
      <c r="J453" s="64" t="s">
        <v>90</v>
      </c>
      <c r="K453" s="64" t="s">
        <v>90</v>
      </c>
      <c r="L453" s="64" t="s">
        <v>90</v>
      </c>
      <c r="M453" s="12" t="s">
        <v>90</v>
      </c>
      <c r="N453" s="64" t="s">
        <v>90</v>
      </c>
      <c r="O453" s="64" t="s">
        <v>90</v>
      </c>
      <c r="P453" s="64" t="s">
        <v>90</v>
      </c>
      <c r="Q453" s="64" t="s">
        <v>90</v>
      </c>
      <c r="R453" s="12" t="s">
        <v>90</v>
      </c>
      <c r="S453" s="12" t="s">
        <v>90</v>
      </c>
      <c r="T453" s="12" t="s">
        <v>90</v>
      </c>
      <c r="U453" s="12" t="s">
        <v>90</v>
      </c>
      <c r="V453" s="12" t="s">
        <v>90</v>
      </c>
      <c r="W453" s="93" t="s">
        <v>90</v>
      </c>
    </row>
    <row r="454" spans="1:23" ht="30" customHeight="1" x14ac:dyDescent="0.25">
      <c r="A454" s="155"/>
      <c r="B454" s="160" t="s">
        <v>91</v>
      </c>
      <c r="C454" s="141" t="s">
        <v>151</v>
      </c>
      <c r="D454" s="147" t="s">
        <v>90</v>
      </c>
      <c r="E454" s="147" t="s">
        <v>90</v>
      </c>
      <c r="F454" s="147" t="s">
        <v>90</v>
      </c>
      <c r="G454" s="147" t="s">
        <v>90</v>
      </c>
      <c r="H454" s="64">
        <v>1003</v>
      </c>
      <c r="I454" s="64" t="s">
        <v>207</v>
      </c>
      <c r="J454" s="64" t="s">
        <v>90</v>
      </c>
      <c r="K454" s="12">
        <f t="shared" ref="K454:R454" si="112">K455+K456</f>
        <v>295928.7</v>
      </c>
      <c r="L454" s="12">
        <f t="shared" si="112"/>
        <v>516855.6</v>
      </c>
      <c r="M454" s="12">
        <f t="shared" si="112"/>
        <v>462014.87185000005</v>
      </c>
      <c r="N454" s="12">
        <f t="shared" si="112"/>
        <v>453801</v>
      </c>
      <c r="O454" s="12">
        <f t="shared" si="112"/>
        <v>389105.80000000005</v>
      </c>
      <c r="P454" s="12">
        <f t="shared" si="112"/>
        <v>0</v>
      </c>
      <c r="Q454" s="12">
        <f t="shared" si="112"/>
        <v>0</v>
      </c>
      <c r="R454" s="12">
        <f t="shared" si="112"/>
        <v>0</v>
      </c>
      <c r="S454" s="12">
        <f>S455+S456</f>
        <v>0</v>
      </c>
      <c r="T454" s="12">
        <f>T455+T456</f>
        <v>0</v>
      </c>
      <c r="U454" s="12">
        <f>U455+U456</f>
        <v>0</v>
      </c>
      <c r="V454" s="12">
        <f>V455+V456</f>
        <v>0</v>
      </c>
      <c r="W454" s="93">
        <f t="shared" si="107"/>
        <v>2117705.9718500003</v>
      </c>
    </row>
    <row r="455" spans="1:23" ht="30" customHeight="1" x14ac:dyDescent="0.25">
      <c r="A455" s="155"/>
      <c r="B455" s="161"/>
      <c r="C455" s="165"/>
      <c r="D455" s="155"/>
      <c r="E455" s="155"/>
      <c r="F455" s="155"/>
      <c r="G455" s="155"/>
      <c r="H455" s="64">
        <v>1003</v>
      </c>
      <c r="I455" s="64" t="s">
        <v>207</v>
      </c>
      <c r="J455" s="64">
        <v>244</v>
      </c>
      <c r="K455" s="12">
        <v>4455.3999999999996</v>
      </c>
      <c r="L455" s="12">
        <v>7877.8</v>
      </c>
      <c r="M455" s="12">
        <v>6859.59</v>
      </c>
      <c r="N455" s="12">
        <v>6038.3</v>
      </c>
      <c r="O455" s="12">
        <v>5855.4</v>
      </c>
      <c r="P455" s="12">
        <v>0</v>
      </c>
      <c r="Q455" s="12">
        <v>0</v>
      </c>
      <c r="R455" s="12">
        <v>0</v>
      </c>
      <c r="S455" s="12">
        <v>0</v>
      </c>
      <c r="T455" s="12">
        <v>0</v>
      </c>
      <c r="U455" s="12">
        <v>0</v>
      </c>
      <c r="V455" s="12">
        <v>0</v>
      </c>
      <c r="W455" s="93">
        <f t="shared" si="107"/>
        <v>31086.489999999998</v>
      </c>
    </row>
    <row r="456" spans="1:23" ht="25.5" customHeight="1" x14ac:dyDescent="0.25">
      <c r="A456" s="155"/>
      <c r="B456" s="161"/>
      <c r="C456" s="165"/>
      <c r="D456" s="155"/>
      <c r="E456" s="155"/>
      <c r="F456" s="155"/>
      <c r="G456" s="155"/>
      <c r="H456" s="64">
        <v>1003</v>
      </c>
      <c r="I456" s="64" t="s">
        <v>207</v>
      </c>
      <c r="J456" s="64">
        <v>313</v>
      </c>
      <c r="K456" s="12">
        <v>291473.3</v>
      </c>
      <c r="L456" s="12">
        <v>508977.8</v>
      </c>
      <c r="M456" s="12">
        <v>455155.28185000003</v>
      </c>
      <c r="N456" s="12">
        <v>447762.7</v>
      </c>
      <c r="O456" s="12">
        <v>383250.4</v>
      </c>
      <c r="P456" s="12">
        <v>0</v>
      </c>
      <c r="Q456" s="12">
        <v>0</v>
      </c>
      <c r="R456" s="12">
        <v>0</v>
      </c>
      <c r="S456" s="12">
        <v>0</v>
      </c>
      <c r="T456" s="12">
        <v>0</v>
      </c>
      <c r="U456" s="12">
        <v>0</v>
      </c>
      <c r="V456" s="12">
        <v>0</v>
      </c>
      <c r="W456" s="93">
        <f t="shared" si="107"/>
        <v>2086619.4818500001</v>
      </c>
    </row>
    <row r="457" spans="1:23" ht="66.75" customHeight="1" x14ac:dyDescent="0.25">
      <c r="A457" s="147" t="s">
        <v>64</v>
      </c>
      <c r="B457" s="118" t="s">
        <v>328</v>
      </c>
      <c r="C457" s="117" t="s">
        <v>90</v>
      </c>
      <c r="D457" s="64">
        <v>1</v>
      </c>
      <c r="E457" s="64" t="s">
        <v>90</v>
      </c>
      <c r="F457" s="64" t="s">
        <v>612</v>
      </c>
      <c r="G457" s="64" t="s">
        <v>236</v>
      </c>
      <c r="H457" s="64" t="s">
        <v>90</v>
      </c>
      <c r="I457" s="64" t="s">
        <v>90</v>
      </c>
      <c r="J457" s="64" t="s">
        <v>90</v>
      </c>
      <c r="K457" s="64" t="s">
        <v>90</v>
      </c>
      <c r="L457" s="64" t="s">
        <v>90</v>
      </c>
      <c r="M457" s="12" t="s">
        <v>90</v>
      </c>
      <c r="N457" s="64" t="s">
        <v>90</v>
      </c>
      <c r="O457" s="64" t="s">
        <v>90</v>
      </c>
      <c r="P457" s="64" t="s">
        <v>90</v>
      </c>
      <c r="Q457" s="12" t="s">
        <v>90</v>
      </c>
      <c r="R457" s="12" t="s">
        <v>90</v>
      </c>
      <c r="S457" s="12" t="s">
        <v>90</v>
      </c>
      <c r="T457" s="12" t="s">
        <v>90</v>
      </c>
      <c r="U457" s="12" t="s">
        <v>90</v>
      </c>
      <c r="V457" s="12" t="s">
        <v>90</v>
      </c>
      <c r="W457" s="93" t="s">
        <v>90</v>
      </c>
    </row>
    <row r="458" spans="1:23" ht="21.75" customHeight="1" x14ac:dyDescent="0.25">
      <c r="A458" s="155"/>
      <c r="B458" s="160" t="s">
        <v>34</v>
      </c>
      <c r="C458" s="141" t="s">
        <v>90</v>
      </c>
      <c r="D458" s="147" t="s">
        <v>90</v>
      </c>
      <c r="E458" s="147" t="s">
        <v>90</v>
      </c>
      <c r="F458" s="147" t="s">
        <v>90</v>
      </c>
      <c r="G458" s="147" t="s">
        <v>90</v>
      </c>
      <c r="H458" s="180" t="s">
        <v>48</v>
      </c>
      <c r="I458" s="178"/>
      <c r="J458" s="179"/>
      <c r="K458" s="12">
        <f>K459+K461</f>
        <v>37543.1</v>
      </c>
      <c r="L458" s="12">
        <f>L459+L461</f>
        <v>24812.199999999997</v>
      </c>
      <c r="M458" s="12">
        <f>M459+M461</f>
        <v>23751.7</v>
      </c>
      <c r="N458" s="12">
        <f>N459+N461</f>
        <v>24186.35</v>
      </c>
      <c r="O458" s="12">
        <f>O459+O461</f>
        <v>28130.399999999998</v>
      </c>
      <c r="P458" s="12">
        <f t="shared" ref="P458:U458" si="113">P459+P461+P460+P462</f>
        <v>17106.599999999999</v>
      </c>
      <c r="Q458" s="12">
        <f t="shared" si="113"/>
        <v>14405.8</v>
      </c>
      <c r="R458" s="12">
        <f t="shared" si="113"/>
        <v>16838.2</v>
      </c>
      <c r="S458" s="12">
        <f t="shared" si="113"/>
        <v>0</v>
      </c>
      <c r="T458" s="12">
        <f t="shared" si="113"/>
        <v>0</v>
      </c>
      <c r="U458" s="12">
        <f t="shared" si="113"/>
        <v>0</v>
      </c>
      <c r="V458" s="12">
        <f t="shared" ref="V458" si="114">V459+V461+V460+V462</f>
        <v>0</v>
      </c>
      <c r="W458" s="93">
        <f t="shared" si="107"/>
        <v>186774.35</v>
      </c>
    </row>
    <row r="459" spans="1:23" ht="21.75" customHeight="1" x14ac:dyDescent="0.25">
      <c r="A459" s="155"/>
      <c r="B459" s="161"/>
      <c r="C459" s="165"/>
      <c r="D459" s="155"/>
      <c r="E459" s="155"/>
      <c r="F459" s="155"/>
      <c r="G459" s="155"/>
      <c r="H459" s="64">
        <v>1003</v>
      </c>
      <c r="I459" s="64" t="s">
        <v>200</v>
      </c>
      <c r="J459" s="64">
        <v>244</v>
      </c>
      <c r="K459" s="12">
        <v>178</v>
      </c>
      <c r="L459" s="12">
        <v>77.599999999999994</v>
      </c>
      <c r="M459" s="12">
        <v>59.15</v>
      </c>
      <c r="N459" s="12">
        <v>53.55</v>
      </c>
      <c r="O459" s="12">
        <v>53.8</v>
      </c>
      <c r="P459" s="12">
        <v>0</v>
      </c>
      <c r="Q459" s="12">
        <v>0</v>
      </c>
      <c r="R459" s="12">
        <v>0</v>
      </c>
      <c r="S459" s="12">
        <v>0</v>
      </c>
      <c r="T459" s="12">
        <v>0</v>
      </c>
      <c r="U459" s="12">
        <v>0</v>
      </c>
      <c r="V459" s="12">
        <v>0</v>
      </c>
      <c r="W459" s="93">
        <f t="shared" si="107"/>
        <v>422.1</v>
      </c>
    </row>
    <row r="460" spans="1:23" ht="21.75" customHeight="1" x14ac:dyDescent="0.25">
      <c r="A460" s="155"/>
      <c r="B460" s="161"/>
      <c r="C460" s="165"/>
      <c r="D460" s="155"/>
      <c r="E460" s="155"/>
      <c r="F460" s="155"/>
      <c r="G460" s="155"/>
      <c r="H460" s="64">
        <v>1004</v>
      </c>
      <c r="I460" s="64" t="s">
        <v>200</v>
      </c>
      <c r="J460" s="64">
        <v>244</v>
      </c>
      <c r="K460" s="12">
        <v>0</v>
      </c>
      <c r="L460" s="12">
        <v>0</v>
      </c>
      <c r="M460" s="12">
        <v>0</v>
      </c>
      <c r="N460" s="12">
        <v>0</v>
      </c>
      <c r="O460" s="12">
        <v>0</v>
      </c>
      <c r="P460" s="12">
        <v>14</v>
      </c>
      <c r="Q460" s="12">
        <v>0</v>
      </c>
      <c r="R460" s="12">
        <v>219.3</v>
      </c>
      <c r="S460" s="12">
        <v>0</v>
      </c>
      <c r="T460" s="12">
        <v>0</v>
      </c>
      <c r="U460" s="12">
        <f>T460</f>
        <v>0</v>
      </c>
      <c r="V460" s="12">
        <f>U460</f>
        <v>0</v>
      </c>
      <c r="W460" s="93">
        <f t="shared" si="107"/>
        <v>233.3</v>
      </c>
    </row>
    <row r="461" spans="1:23" ht="21.75" customHeight="1" x14ac:dyDescent="0.25">
      <c r="A461" s="155"/>
      <c r="B461" s="161"/>
      <c r="C461" s="165"/>
      <c r="D461" s="155"/>
      <c r="E461" s="155"/>
      <c r="F461" s="155"/>
      <c r="G461" s="155"/>
      <c r="H461" s="64">
        <v>1003</v>
      </c>
      <c r="I461" s="64" t="s">
        <v>200</v>
      </c>
      <c r="J461" s="64">
        <v>313</v>
      </c>
      <c r="K461" s="12">
        <v>37365.1</v>
      </c>
      <c r="L461" s="12">
        <v>24734.6</v>
      </c>
      <c r="M461" s="12">
        <v>23692.55</v>
      </c>
      <c r="N461" s="12">
        <v>24132.799999999999</v>
      </c>
      <c r="O461" s="12">
        <v>28076.6</v>
      </c>
      <c r="P461" s="12">
        <v>0</v>
      </c>
      <c r="Q461" s="12">
        <v>0</v>
      </c>
      <c r="R461" s="12">
        <v>0</v>
      </c>
      <c r="S461" s="12">
        <v>0</v>
      </c>
      <c r="T461" s="12">
        <v>0</v>
      </c>
      <c r="U461" s="12">
        <v>0</v>
      </c>
      <c r="V461" s="12">
        <v>0</v>
      </c>
      <c r="W461" s="93">
        <f t="shared" si="107"/>
        <v>138001.65</v>
      </c>
    </row>
    <row r="462" spans="1:23" ht="33" customHeight="1" x14ac:dyDescent="0.25">
      <c r="A462" s="148"/>
      <c r="B462" s="164"/>
      <c r="C462" s="142"/>
      <c r="D462" s="148"/>
      <c r="E462" s="148"/>
      <c r="F462" s="148"/>
      <c r="G462" s="148"/>
      <c r="H462" s="64">
        <v>1004</v>
      </c>
      <c r="I462" s="64" t="s">
        <v>200</v>
      </c>
      <c r="J462" s="64">
        <v>313</v>
      </c>
      <c r="K462" s="12">
        <v>0</v>
      </c>
      <c r="L462" s="12">
        <v>0</v>
      </c>
      <c r="M462" s="12">
        <v>0</v>
      </c>
      <c r="N462" s="12">
        <v>0</v>
      </c>
      <c r="O462" s="12">
        <v>0</v>
      </c>
      <c r="P462" s="12">
        <v>17092.599999999999</v>
      </c>
      <c r="Q462" s="12">
        <v>14405.8</v>
      </c>
      <c r="R462" s="12">
        <v>16618.900000000001</v>
      </c>
      <c r="S462" s="12">
        <v>0</v>
      </c>
      <c r="T462" s="12">
        <v>0</v>
      </c>
      <c r="U462" s="12">
        <f>T462</f>
        <v>0</v>
      </c>
      <c r="V462" s="12">
        <f>U462</f>
        <v>0</v>
      </c>
      <c r="W462" s="93">
        <f t="shared" si="107"/>
        <v>48117.3</v>
      </c>
    </row>
    <row r="463" spans="1:23" ht="100.5" customHeight="1" x14ac:dyDescent="0.25">
      <c r="A463" s="147" t="s">
        <v>65</v>
      </c>
      <c r="B463" s="118" t="s">
        <v>327</v>
      </c>
      <c r="C463" s="117" t="s">
        <v>90</v>
      </c>
      <c r="D463" s="64">
        <v>1</v>
      </c>
      <c r="E463" s="64" t="s">
        <v>90</v>
      </c>
      <c r="F463" s="64" t="s">
        <v>612</v>
      </c>
      <c r="G463" s="64" t="s">
        <v>236</v>
      </c>
      <c r="H463" s="64" t="s">
        <v>90</v>
      </c>
      <c r="I463" s="64" t="s">
        <v>90</v>
      </c>
      <c r="J463" s="64" t="s">
        <v>90</v>
      </c>
      <c r="K463" s="64" t="s">
        <v>90</v>
      </c>
      <c r="L463" s="64" t="s">
        <v>90</v>
      </c>
      <c r="M463" s="12" t="s">
        <v>90</v>
      </c>
      <c r="N463" s="64" t="s">
        <v>90</v>
      </c>
      <c r="O463" s="64" t="s">
        <v>90</v>
      </c>
      <c r="P463" s="64" t="s">
        <v>90</v>
      </c>
      <c r="Q463" s="12" t="s">
        <v>90</v>
      </c>
      <c r="R463" s="12" t="s">
        <v>90</v>
      </c>
      <c r="S463" s="12" t="s">
        <v>90</v>
      </c>
      <c r="T463" s="12" t="s">
        <v>90</v>
      </c>
      <c r="U463" s="12" t="s">
        <v>90</v>
      </c>
      <c r="V463" s="12" t="s">
        <v>90</v>
      </c>
      <c r="W463" s="93" t="s">
        <v>90</v>
      </c>
    </row>
    <row r="464" spans="1:23" ht="21.75" customHeight="1" x14ac:dyDescent="0.25">
      <c r="A464" s="155"/>
      <c r="B464" s="160" t="s">
        <v>34</v>
      </c>
      <c r="C464" s="141" t="s">
        <v>90</v>
      </c>
      <c r="D464" s="147" t="s">
        <v>90</v>
      </c>
      <c r="E464" s="147" t="s">
        <v>90</v>
      </c>
      <c r="F464" s="147" t="s">
        <v>90</v>
      </c>
      <c r="G464" s="147" t="s">
        <v>90</v>
      </c>
      <c r="H464" s="180" t="s">
        <v>70</v>
      </c>
      <c r="I464" s="178"/>
      <c r="J464" s="179"/>
      <c r="K464" s="12">
        <f>K465+K468</f>
        <v>846794.6</v>
      </c>
      <c r="L464" s="12">
        <f>L465+L468</f>
        <v>899972.6</v>
      </c>
      <c r="M464" s="12">
        <f>M465+M468</f>
        <v>943746.8</v>
      </c>
      <c r="N464" s="12">
        <f>N465+N468</f>
        <v>868929.67</v>
      </c>
      <c r="O464" s="12">
        <f>O465+O468</f>
        <v>852663.1</v>
      </c>
      <c r="P464" s="12">
        <f>P465+P468+P467+P473</f>
        <v>871210.1</v>
      </c>
      <c r="Q464" s="12">
        <f>Q465+Q468+Q467+Q473+Q469+Q470+Q471+Q472</f>
        <v>892696.9</v>
      </c>
      <c r="R464" s="12">
        <f>R465+R468+R467+R473+R466+R469+R470</f>
        <v>995385.2</v>
      </c>
      <c r="S464" s="12">
        <f>S465+S468+S467+S473+S466</f>
        <v>0</v>
      </c>
      <c r="T464" s="12">
        <f>T465+T468+T467+T473+T466</f>
        <v>0</v>
      </c>
      <c r="U464" s="12">
        <f>U465+U468+U467+U473+U466</f>
        <v>0</v>
      </c>
      <c r="V464" s="12">
        <f>V465+V468+V467+V473+V466</f>
        <v>0</v>
      </c>
      <c r="W464" s="93">
        <f t="shared" si="107"/>
        <v>7171398.9699999997</v>
      </c>
    </row>
    <row r="465" spans="1:23" ht="21.75" customHeight="1" x14ac:dyDescent="0.25">
      <c r="A465" s="155"/>
      <c r="B465" s="161"/>
      <c r="C465" s="165"/>
      <c r="D465" s="155"/>
      <c r="E465" s="155"/>
      <c r="F465" s="155"/>
      <c r="G465" s="155"/>
      <c r="H465" s="64">
        <v>1003</v>
      </c>
      <c r="I465" s="64" t="s">
        <v>201</v>
      </c>
      <c r="J465" s="64">
        <v>244</v>
      </c>
      <c r="K465" s="12">
        <v>4133</v>
      </c>
      <c r="L465" s="12">
        <v>4163</v>
      </c>
      <c r="M465" s="12">
        <v>3895</v>
      </c>
      <c r="N465" s="12">
        <v>3163.5</v>
      </c>
      <c r="O465" s="12">
        <v>2910</v>
      </c>
      <c r="P465" s="12">
        <v>0</v>
      </c>
      <c r="Q465" s="12">
        <v>0</v>
      </c>
      <c r="R465" s="12">
        <v>0</v>
      </c>
      <c r="S465" s="12">
        <v>0</v>
      </c>
      <c r="T465" s="12">
        <v>0</v>
      </c>
      <c r="U465" s="12">
        <v>0</v>
      </c>
      <c r="V465" s="12">
        <v>0</v>
      </c>
      <c r="W465" s="93">
        <f t="shared" si="107"/>
        <v>18264.5</v>
      </c>
    </row>
    <row r="466" spans="1:23" ht="21.75" customHeight="1" x14ac:dyDescent="0.25">
      <c r="A466" s="155"/>
      <c r="B466" s="161"/>
      <c r="C466" s="165"/>
      <c r="D466" s="155"/>
      <c r="E466" s="155"/>
      <c r="F466" s="155"/>
      <c r="G466" s="155"/>
      <c r="H466" s="64">
        <v>1004</v>
      </c>
      <c r="I466" s="64" t="s">
        <v>201</v>
      </c>
      <c r="J466" s="64">
        <v>242</v>
      </c>
      <c r="K466" s="12">
        <v>0</v>
      </c>
      <c r="L466" s="12">
        <v>0</v>
      </c>
      <c r="M466" s="12">
        <v>0</v>
      </c>
      <c r="N466" s="12">
        <v>0</v>
      </c>
      <c r="O466" s="12">
        <v>0</v>
      </c>
      <c r="P466" s="12">
        <v>0</v>
      </c>
      <c r="Q466" s="12">
        <v>0</v>
      </c>
      <c r="R466" s="12">
        <v>1572.5</v>
      </c>
      <c r="S466" s="12">
        <v>0</v>
      </c>
      <c r="T466" s="12">
        <v>0</v>
      </c>
      <c r="U466" s="12">
        <f>T466</f>
        <v>0</v>
      </c>
      <c r="V466" s="12">
        <f>U466</f>
        <v>0</v>
      </c>
      <c r="W466" s="93">
        <f t="shared" si="107"/>
        <v>1572.5</v>
      </c>
    </row>
    <row r="467" spans="1:23" ht="21.75" customHeight="1" x14ac:dyDescent="0.25">
      <c r="A467" s="155"/>
      <c r="B467" s="161"/>
      <c r="C467" s="165"/>
      <c r="D467" s="155"/>
      <c r="E467" s="155"/>
      <c r="F467" s="155"/>
      <c r="G467" s="155"/>
      <c r="H467" s="64">
        <v>1004</v>
      </c>
      <c r="I467" s="64" t="s">
        <v>201</v>
      </c>
      <c r="J467" s="64">
        <v>244</v>
      </c>
      <c r="K467" s="12">
        <v>0</v>
      </c>
      <c r="L467" s="12">
        <v>0</v>
      </c>
      <c r="M467" s="12">
        <v>0</v>
      </c>
      <c r="N467" s="12">
        <v>0</v>
      </c>
      <c r="O467" s="12">
        <v>0</v>
      </c>
      <c r="P467" s="12">
        <v>2158.1</v>
      </c>
      <c r="Q467" s="12">
        <v>1433</v>
      </c>
      <c r="R467" s="12">
        <v>2400</v>
      </c>
      <c r="S467" s="12">
        <v>0</v>
      </c>
      <c r="T467" s="12">
        <v>0</v>
      </c>
      <c r="U467" s="12">
        <f>T467</f>
        <v>0</v>
      </c>
      <c r="V467" s="12">
        <f>U467</f>
        <v>0</v>
      </c>
      <c r="W467" s="93">
        <f t="shared" si="107"/>
        <v>5991.1</v>
      </c>
    </row>
    <row r="468" spans="1:23" ht="21.75" customHeight="1" x14ac:dyDescent="0.25">
      <c r="A468" s="155"/>
      <c r="B468" s="161"/>
      <c r="C468" s="165"/>
      <c r="D468" s="155"/>
      <c r="E468" s="155"/>
      <c r="F468" s="155"/>
      <c r="G468" s="155"/>
      <c r="H468" s="64">
        <v>1003</v>
      </c>
      <c r="I468" s="64" t="s">
        <v>201</v>
      </c>
      <c r="J468" s="64">
        <v>313</v>
      </c>
      <c r="K468" s="12">
        <v>842661.6</v>
      </c>
      <c r="L468" s="12">
        <v>895809.6</v>
      </c>
      <c r="M468" s="12">
        <v>939851.8</v>
      </c>
      <c r="N468" s="12">
        <v>865766.17</v>
      </c>
      <c r="O468" s="12">
        <v>849753.1</v>
      </c>
      <c r="P468" s="12">
        <v>0</v>
      </c>
      <c r="Q468" s="12">
        <v>0</v>
      </c>
      <c r="R468" s="12">
        <v>0</v>
      </c>
      <c r="S468" s="12">
        <v>0</v>
      </c>
      <c r="T468" s="12">
        <v>0</v>
      </c>
      <c r="U468" s="12">
        <v>0</v>
      </c>
      <c r="V468" s="12">
        <v>0</v>
      </c>
      <c r="W468" s="93">
        <f t="shared" si="107"/>
        <v>4393842.2699999996</v>
      </c>
    </row>
    <row r="469" spans="1:23" ht="21.75" customHeight="1" x14ac:dyDescent="0.25">
      <c r="A469" s="155"/>
      <c r="B469" s="161"/>
      <c r="C469" s="165"/>
      <c r="D469" s="155"/>
      <c r="E469" s="155"/>
      <c r="F469" s="155"/>
      <c r="G469" s="155"/>
      <c r="H469" s="64">
        <v>1004</v>
      </c>
      <c r="I469" s="64" t="s">
        <v>201</v>
      </c>
      <c r="J469" s="64">
        <v>111</v>
      </c>
      <c r="K469" s="12">
        <v>0</v>
      </c>
      <c r="L469" s="12">
        <v>0</v>
      </c>
      <c r="M469" s="12">
        <v>0</v>
      </c>
      <c r="N469" s="12">
        <v>0</v>
      </c>
      <c r="O469" s="12">
        <v>0</v>
      </c>
      <c r="P469" s="12">
        <v>0</v>
      </c>
      <c r="Q469" s="12">
        <v>7752.4369999999999</v>
      </c>
      <c r="R469" s="12">
        <v>7163.98</v>
      </c>
      <c r="S469" s="12">
        <v>0</v>
      </c>
      <c r="T469" s="12">
        <v>0</v>
      </c>
      <c r="U469" s="12">
        <v>0</v>
      </c>
      <c r="V469" s="12">
        <v>0</v>
      </c>
      <c r="W469" s="93">
        <f t="shared" si="107"/>
        <v>14916.416999999999</v>
      </c>
    </row>
    <row r="470" spans="1:23" ht="21.75" customHeight="1" x14ac:dyDescent="0.25">
      <c r="A470" s="155"/>
      <c r="B470" s="161"/>
      <c r="C470" s="165"/>
      <c r="D470" s="155"/>
      <c r="E470" s="155"/>
      <c r="F470" s="155"/>
      <c r="G470" s="155"/>
      <c r="H470" s="64">
        <v>1004</v>
      </c>
      <c r="I470" s="64" t="s">
        <v>201</v>
      </c>
      <c r="J470" s="64">
        <v>119</v>
      </c>
      <c r="K470" s="12">
        <v>0</v>
      </c>
      <c r="L470" s="12">
        <v>0</v>
      </c>
      <c r="M470" s="12">
        <v>0</v>
      </c>
      <c r="N470" s="12">
        <v>0</v>
      </c>
      <c r="O470" s="12">
        <v>0</v>
      </c>
      <c r="P470" s="12">
        <v>0</v>
      </c>
      <c r="Q470" s="12">
        <v>2341.2379999999998</v>
      </c>
      <c r="R470" s="12">
        <v>2163.52</v>
      </c>
      <c r="S470" s="12">
        <v>0</v>
      </c>
      <c r="T470" s="12">
        <v>0</v>
      </c>
      <c r="U470" s="12">
        <v>0</v>
      </c>
      <c r="V470" s="12">
        <v>0</v>
      </c>
      <c r="W470" s="93">
        <f t="shared" si="107"/>
        <v>4504.7579999999998</v>
      </c>
    </row>
    <row r="471" spans="1:23" ht="21.75" customHeight="1" x14ac:dyDescent="0.25">
      <c r="A471" s="155"/>
      <c r="B471" s="161"/>
      <c r="C471" s="165"/>
      <c r="D471" s="155"/>
      <c r="E471" s="155"/>
      <c r="F471" s="155"/>
      <c r="G471" s="155"/>
      <c r="H471" s="64">
        <v>1004</v>
      </c>
      <c r="I471" s="64" t="s">
        <v>299</v>
      </c>
      <c r="J471" s="64">
        <v>244</v>
      </c>
      <c r="K471" s="12">
        <v>0</v>
      </c>
      <c r="L471" s="12">
        <v>0</v>
      </c>
      <c r="M471" s="12">
        <v>0</v>
      </c>
      <c r="N471" s="12">
        <v>0</v>
      </c>
      <c r="O471" s="12">
        <v>0</v>
      </c>
      <c r="P471" s="12">
        <v>0</v>
      </c>
      <c r="Q471" s="12">
        <v>50</v>
      </c>
      <c r="R471" s="12">
        <v>0</v>
      </c>
      <c r="S471" s="12">
        <v>0</v>
      </c>
      <c r="T471" s="12">
        <v>0</v>
      </c>
      <c r="U471" s="12">
        <v>0</v>
      </c>
      <c r="V471" s="12">
        <v>0</v>
      </c>
      <c r="W471" s="93">
        <f t="shared" si="107"/>
        <v>50</v>
      </c>
    </row>
    <row r="472" spans="1:23" ht="21.75" customHeight="1" x14ac:dyDescent="0.25">
      <c r="A472" s="155"/>
      <c r="B472" s="161"/>
      <c r="C472" s="165"/>
      <c r="D472" s="155"/>
      <c r="E472" s="155"/>
      <c r="F472" s="155"/>
      <c r="G472" s="155"/>
      <c r="H472" s="64">
        <v>1004</v>
      </c>
      <c r="I472" s="64" t="s">
        <v>299</v>
      </c>
      <c r="J472" s="64">
        <v>313</v>
      </c>
      <c r="K472" s="12">
        <v>0</v>
      </c>
      <c r="L472" s="12">
        <v>0</v>
      </c>
      <c r="M472" s="12">
        <v>0</v>
      </c>
      <c r="N472" s="12">
        <v>0</v>
      </c>
      <c r="O472" s="12">
        <v>0</v>
      </c>
      <c r="P472" s="12">
        <v>0</v>
      </c>
      <c r="Q472" s="12">
        <v>112368.9</v>
      </c>
      <c r="R472" s="12">
        <v>0</v>
      </c>
      <c r="S472" s="12">
        <v>0</v>
      </c>
      <c r="T472" s="12">
        <v>0</v>
      </c>
      <c r="U472" s="12">
        <v>0</v>
      </c>
      <c r="V472" s="12">
        <v>0</v>
      </c>
      <c r="W472" s="93">
        <f t="shared" si="107"/>
        <v>112368.9</v>
      </c>
    </row>
    <row r="473" spans="1:23" ht="24.75" customHeight="1" x14ac:dyDescent="0.25">
      <c r="A473" s="148"/>
      <c r="B473" s="164"/>
      <c r="C473" s="142"/>
      <c r="D473" s="148"/>
      <c r="E473" s="148"/>
      <c r="F473" s="148"/>
      <c r="G473" s="148"/>
      <c r="H473" s="64">
        <v>1004</v>
      </c>
      <c r="I473" s="64" t="s">
        <v>201</v>
      </c>
      <c r="J473" s="64">
        <v>313</v>
      </c>
      <c r="K473" s="12">
        <v>0</v>
      </c>
      <c r="L473" s="12">
        <v>0</v>
      </c>
      <c r="M473" s="12">
        <v>0</v>
      </c>
      <c r="N473" s="12">
        <v>0</v>
      </c>
      <c r="O473" s="12">
        <v>0</v>
      </c>
      <c r="P473" s="12">
        <v>869052</v>
      </c>
      <c r="Q473" s="12">
        <v>768751.32499999995</v>
      </c>
      <c r="R473" s="12">
        <v>982085.2</v>
      </c>
      <c r="S473" s="12">
        <v>0</v>
      </c>
      <c r="T473" s="12">
        <v>0</v>
      </c>
      <c r="U473" s="12">
        <f>T473</f>
        <v>0</v>
      </c>
      <c r="V473" s="12">
        <f>U473</f>
        <v>0</v>
      </c>
      <c r="W473" s="93">
        <f t="shared" si="107"/>
        <v>2619888.5249999999</v>
      </c>
    </row>
    <row r="474" spans="1:23" ht="57.75" customHeight="1" x14ac:dyDescent="0.25">
      <c r="A474" s="147" t="s">
        <v>66</v>
      </c>
      <c r="B474" s="118" t="s">
        <v>326</v>
      </c>
      <c r="C474" s="117" t="s">
        <v>90</v>
      </c>
      <c r="D474" s="64">
        <v>1</v>
      </c>
      <c r="E474" s="64" t="s">
        <v>90</v>
      </c>
      <c r="F474" s="104" t="s">
        <v>612</v>
      </c>
      <c r="G474" s="104" t="s">
        <v>236</v>
      </c>
      <c r="H474" s="64" t="s">
        <v>90</v>
      </c>
      <c r="I474" s="64" t="s">
        <v>90</v>
      </c>
      <c r="J474" s="64" t="s">
        <v>90</v>
      </c>
      <c r="K474" s="64" t="s">
        <v>90</v>
      </c>
      <c r="L474" s="64" t="s">
        <v>90</v>
      </c>
      <c r="M474" s="12" t="s">
        <v>90</v>
      </c>
      <c r="N474" s="64" t="s">
        <v>90</v>
      </c>
      <c r="O474" s="64" t="s">
        <v>90</v>
      </c>
      <c r="P474" s="64" t="s">
        <v>90</v>
      </c>
      <c r="Q474" s="12" t="s">
        <v>90</v>
      </c>
      <c r="R474" s="12" t="s">
        <v>90</v>
      </c>
      <c r="S474" s="12" t="s">
        <v>90</v>
      </c>
      <c r="T474" s="12" t="s">
        <v>90</v>
      </c>
      <c r="U474" s="12" t="s">
        <v>90</v>
      </c>
      <c r="V474" s="12" t="s">
        <v>90</v>
      </c>
      <c r="W474" s="93" t="s">
        <v>90</v>
      </c>
    </row>
    <row r="475" spans="1:23" ht="20.25" customHeight="1" x14ac:dyDescent="0.25">
      <c r="A475" s="155"/>
      <c r="B475" s="160" t="s">
        <v>34</v>
      </c>
      <c r="C475" s="141" t="s">
        <v>90</v>
      </c>
      <c r="D475" s="147" t="s">
        <v>90</v>
      </c>
      <c r="E475" s="147" t="s">
        <v>90</v>
      </c>
      <c r="F475" s="147" t="s">
        <v>90</v>
      </c>
      <c r="G475" s="147" t="s">
        <v>90</v>
      </c>
      <c r="H475" s="64">
        <v>1004</v>
      </c>
      <c r="I475" s="64" t="s">
        <v>208</v>
      </c>
      <c r="J475" s="64" t="s">
        <v>90</v>
      </c>
      <c r="K475" s="12">
        <f t="shared" ref="K475:R475" si="115">K476+K477</f>
        <v>30878.5</v>
      </c>
      <c r="L475" s="12">
        <f t="shared" si="115"/>
        <v>19144.8</v>
      </c>
      <c r="M475" s="12">
        <f t="shared" si="115"/>
        <v>18181.3</v>
      </c>
      <c r="N475" s="12">
        <f t="shared" si="115"/>
        <v>16695</v>
      </c>
      <c r="O475" s="12">
        <f t="shared" si="115"/>
        <v>15550.300000000001</v>
      </c>
      <c r="P475" s="12">
        <f t="shared" si="115"/>
        <v>15451.2</v>
      </c>
      <c r="Q475" s="12">
        <f t="shared" si="115"/>
        <v>13301.1</v>
      </c>
      <c r="R475" s="12">
        <f t="shared" si="115"/>
        <v>17141.099999999999</v>
      </c>
      <c r="S475" s="12">
        <f>S476+S477</f>
        <v>0</v>
      </c>
      <c r="T475" s="12">
        <f>T476+T477</f>
        <v>0</v>
      </c>
      <c r="U475" s="12">
        <f>U476+U477</f>
        <v>0</v>
      </c>
      <c r="V475" s="12">
        <f>V476+V477</f>
        <v>0</v>
      </c>
      <c r="W475" s="93">
        <f t="shared" si="107"/>
        <v>146343.30000000002</v>
      </c>
    </row>
    <row r="476" spans="1:23" ht="20.25" customHeight="1" x14ac:dyDescent="0.25">
      <c r="A476" s="155"/>
      <c r="B476" s="161"/>
      <c r="C476" s="165"/>
      <c r="D476" s="155"/>
      <c r="E476" s="155"/>
      <c r="F476" s="155"/>
      <c r="G476" s="155"/>
      <c r="H476" s="64">
        <v>1004</v>
      </c>
      <c r="I476" s="64" t="s">
        <v>208</v>
      </c>
      <c r="J476" s="64">
        <v>244</v>
      </c>
      <c r="K476" s="12">
        <v>19</v>
      </c>
      <c r="L476" s="12">
        <v>26.5</v>
      </c>
      <c r="M476" s="12">
        <v>24</v>
      </c>
      <c r="N476" s="12">
        <v>24.5</v>
      </c>
      <c r="O476" s="12">
        <v>17.100000000000001</v>
      </c>
      <c r="P476" s="12">
        <v>0.5</v>
      </c>
      <c r="Q476" s="12">
        <v>6</v>
      </c>
      <c r="R476" s="12">
        <v>16.100000000000001</v>
      </c>
      <c r="S476" s="12"/>
      <c r="T476" s="12">
        <v>0</v>
      </c>
      <c r="U476" s="12">
        <f>T476</f>
        <v>0</v>
      </c>
      <c r="V476" s="12">
        <f>U476</f>
        <v>0</v>
      </c>
      <c r="W476" s="93">
        <f t="shared" si="107"/>
        <v>133.69999999999999</v>
      </c>
    </row>
    <row r="477" spans="1:23" ht="25.5" customHeight="1" x14ac:dyDescent="0.25">
      <c r="A477" s="148"/>
      <c r="B477" s="164"/>
      <c r="C477" s="142"/>
      <c r="D477" s="148"/>
      <c r="E477" s="148"/>
      <c r="F477" s="148"/>
      <c r="G477" s="148"/>
      <c r="H477" s="64">
        <v>1004</v>
      </c>
      <c r="I477" s="64" t="s">
        <v>208</v>
      </c>
      <c r="J477" s="64">
        <v>313</v>
      </c>
      <c r="K477" s="12">
        <v>30859.5</v>
      </c>
      <c r="L477" s="12">
        <v>19118.3</v>
      </c>
      <c r="M477" s="12">
        <v>18157.3</v>
      </c>
      <c r="N477" s="12">
        <v>16670.5</v>
      </c>
      <c r="O477" s="12">
        <v>15533.2</v>
      </c>
      <c r="P477" s="12">
        <v>15450.7</v>
      </c>
      <c r="Q477" s="12">
        <v>13295.1</v>
      </c>
      <c r="R477" s="12">
        <v>17125</v>
      </c>
      <c r="S477" s="12"/>
      <c r="T477" s="12">
        <v>0</v>
      </c>
      <c r="U477" s="12">
        <f>T477</f>
        <v>0</v>
      </c>
      <c r="V477" s="12">
        <f>U477</f>
        <v>0</v>
      </c>
      <c r="W477" s="93">
        <f t="shared" si="107"/>
        <v>146209.60000000001</v>
      </c>
    </row>
    <row r="478" spans="1:23" s="64" customFormat="1" ht="72" customHeight="1" x14ac:dyDescent="0.25">
      <c r="A478" s="147" t="s">
        <v>67</v>
      </c>
      <c r="B478" s="118" t="s">
        <v>325</v>
      </c>
      <c r="C478" s="117" t="s">
        <v>151</v>
      </c>
      <c r="D478" s="64">
        <v>1</v>
      </c>
      <c r="E478" s="64" t="s">
        <v>90</v>
      </c>
      <c r="F478" s="64" t="s">
        <v>612</v>
      </c>
      <c r="G478" s="64" t="s">
        <v>236</v>
      </c>
      <c r="H478" s="64" t="s">
        <v>90</v>
      </c>
      <c r="I478" s="64" t="s">
        <v>90</v>
      </c>
      <c r="J478" s="64" t="s">
        <v>90</v>
      </c>
      <c r="K478" s="64" t="s">
        <v>90</v>
      </c>
      <c r="L478" s="64" t="s">
        <v>90</v>
      </c>
      <c r="M478" s="12" t="s">
        <v>90</v>
      </c>
      <c r="N478" s="64" t="s">
        <v>90</v>
      </c>
      <c r="O478" s="64" t="s">
        <v>90</v>
      </c>
      <c r="P478" s="64" t="s">
        <v>90</v>
      </c>
      <c r="Q478" s="57" t="s">
        <v>90</v>
      </c>
      <c r="R478" s="12" t="s">
        <v>90</v>
      </c>
      <c r="S478" s="12" t="s">
        <v>90</v>
      </c>
      <c r="T478" s="12" t="s">
        <v>90</v>
      </c>
      <c r="U478" s="12" t="s">
        <v>90</v>
      </c>
      <c r="V478" s="12" t="s">
        <v>90</v>
      </c>
      <c r="W478" s="93" t="s">
        <v>90</v>
      </c>
    </row>
    <row r="479" spans="1:23" ht="27.75" customHeight="1" x14ac:dyDescent="0.25">
      <c r="A479" s="148"/>
      <c r="B479" s="118" t="s">
        <v>91</v>
      </c>
      <c r="C479" s="117" t="s">
        <v>151</v>
      </c>
      <c r="D479" s="64" t="s">
        <v>90</v>
      </c>
      <c r="E479" s="64" t="s">
        <v>90</v>
      </c>
      <c r="F479" s="64" t="s">
        <v>90</v>
      </c>
      <c r="G479" s="64" t="s">
        <v>90</v>
      </c>
      <c r="H479" s="64" t="s">
        <v>90</v>
      </c>
      <c r="I479" s="64" t="s">
        <v>90</v>
      </c>
      <c r="J479" s="64" t="s">
        <v>90</v>
      </c>
      <c r="K479" s="64">
        <v>0</v>
      </c>
      <c r="L479" s="64">
        <v>0</v>
      </c>
      <c r="M479" s="64">
        <v>0</v>
      </c>
      <c r="N479" s="64">
        <v>0</v>
      </c>
      <c r="O479" s="64">
        <v>0</v>
      </c>
      <c r="P479" s="64">
        <v>0</v>
      </c>
      <c r="Q479" s="64">
        <v>0</v>
      </c>
      <c r="R479" s="64">
        <v>0</v>
      </c>
      <c r="S479" s="64">
        <v>0</v>
      </c>
      <c r="T479" s="64">
        <v>0</v>
      </c>
      <c r="U479" s="64">
        <v>0</v>
      </c>
      <c r="V479" s="64">
        <v>0</v>
      </c>
      <c r="W479" s="83">
        <f t="shared" si="107"/>
        <v>0</v>
      </c>
    </row>
    <row r="480" spans="1:23" ht="165.75" customHeight="1" x14ac:dyDescent="0.25">
      <c r="A480" s="58" t="s">
        <v>74</v>
      </c>
      <c r="B480" s="119" t="s">
        <v>444</v>
      </c>
      <c r="C480" s="120" t="s">
        <v>99</v>
      </c>
      <c r="D480" s="57">
        <v>1</v>
      </c>
      <c r="E480" s="57" t="s">
        <v>1020</v>
      </c>
      <c r="F480" s="57" t="s">
        <v>90</v>
      </c>
      <c r="G480" s="57" t="s">
        <v>236</v>
      </c>
      <c r="H480" s="57" t="s">
        <v>90</v>
      </c>
      <c r="I480" s="57" t="s">
        <v>90</v>
      </c>
      <c r="J480" s="57" t="s">
        <v>90</v>
      </c>
      <c r="K480" s="57">
        <v>15</v>
      </c>
      <c r="L480" s="57">
        <v>16</v>
      </c>
      <c r="M480" s="35">
        <v>94.6</v>
      </c>
      <c r="N480" s="57">
        <v>94.6</v>
      </c>
      <c r="O480" s="57">
        <v>94.6</v>
      </c>
      <c r="P480" s="57">
        <v>94.6</v>
      </c>
      <c r="Q480" s="39">
        <v>94.6</v>
      </c>
      <c r="R480" s="39">
        <v>94.6</v>
      </c>
      <c r="S480" s="39">
        <v>94.6</v>
      </c>
      <c r="T480" s="39" t="s">
        <v>90</v>
      </c>
      <c r="U480" s="39" t="s">
        <v>90</v>
      </c>
      <c r="V480" s="39" t="s">
        <v>90</v>
      </c>
      <c r="W480" s="93" t="s">
        <v>90</v>
      </c>
    </row>
    <row r="481" spans="1:23" ht="164.25" customHeight="1" x14ac:dyDescent="0.25">
      <c r="A481" s="64" t="s">
        <v>1056</v>
      </c>
      <c r="B481" s="118" t="s">
        <v>1057</v>
      </c>
      <c r="C481" s="117" t="s">
        <v>99</v>
      </c>
      <c r="D481" s="64">
        <v>1</v>
      </c>
      <c r="E481" s="64" t="s">
        <v>1124</v>
      </c>
      <c r="F481" s="64" t="s">
        <v>90</v>
      </c>
      <c r="G481" s="64" t="s">
        <v>236</v>
      </c>
      <c r="H481" s="64" t="s">
        <v>90</v>
      </c>
      <c r="I481" s="64" t="s">
        <v>90</v>
      </c>
      <c r="J481" s="64" t="s">
        <v>90</v>
      </c>
      <c r="K481" s="64" t="s">
        <v>90</v>
      </c>
      <c r="L481" s="64" t="s">
        <v>90</v>
      </c>
      <c r="M481" s="64" t="s">
        <v>90</v>
      </c>
      <c r="N481" s="64" t="s">
        <v>90</v>
      </c>
      <c r="O481" s="64" t="s">
        <v>90</v>
      </c>
      <c r="P481" s="64" t="s">
        <v>90</v>
      </c>
      <c r="Q481" s="64" t="s">
        <v>90</v>
      </c>
      <c r="R481" s="64" t="s">
        <v>90</v>
      </c>
      <c r="S481" s="64" t="s">
        <v>90</v>
      </c>
      <c r="T481" s="20">
        <v>6</v>
      </c>
      <c r="U481" s="20">
        <v>6.5</v>
      </c>
      <c r="V481" s="20">
        <v>7</v>
      </c>
      <c r="W481" s="93" t="s">
        <v>90</v>
      </c>
    </row>
    <row r="482" spans="1:23" ht="278.25" customHeight="1" x14ac:dyDescent="0.25">
      <c r="A482" s="64" t="s">
        <v>1058</v>
      </c>
      <c r="B482" s="118" t="s">
        <v>1059</v>
      </c>
      <c r="C482" s="117" t="s">
        <v>99</v>
      </c>
      <c r="D482" s="64">
        <v>1</v>
      </c>
      <c r="E482" s="129" t="s">
        <v>1122</v>
      </c>
      <c r="F482" s="64" t="s">
        <v>90</v>
      </c>
      <c r="G482" s="64" t="s">
        <v>236</v>
      </c>
      <c r="H482" s="64" t="s">
        <v>90</v>
      </c>
      <c r="I482" s="64" t="s">
        <v>90</v>
      </c>
      <c r="J482" s="64" t="s">
        <v>90</v>
      </c>
      <c r="K482" s="64" t="s">
        <v>90</v>
      </c>
      <c r="L482" s="64" t="s">
        <v>90</v>
      </c>
      <c r="M482" s="64" t="s">
        <v>90</v>
      </c>
      <c r="N482" s="64" t="s">
        <v>90</v>
      </c>
      <c r="O482" s="64" t="s">
        <v>90</v>
      </c>
      <c r="P482" s="64" t="s">
        <v>90</v>
      </c>
      <c r="Q482" s="64" t="s">
        <v>90</v>
      </c>
      <c r="R482" s="64" t="s">
        <v>90</v>
      </c>
      <c r="S482" s="64" t="s">
        <v>90</v>
      </c>
      <c r="T482" s="20">
        <v>30.5</v>
      </c>
      <c r="U482" s="20">
        <v>34.799999999999997</v>
      </c>
      <c r="V482" s="20">
        <v>36</v>
      </c>
      <c r="W482" s="93" t="s">
        <v>90</v>
      </c>
    </row>
    <row r="483" spans="1:23" ht="284.25" customHeight="1" x14ac:dyDescent="0.25">
      <c r="A483" s="64" t="s">
        <v>1060</v>
      </c>
      <c r="B483" s="118" t="s">
        <v>1061</v>
      </c>
      <c r="C483" s="117" t="s">
        <v>99</v>
      </c>
      <c r="D483" s="64">
        <v>1</v>
      </c>
      <c r="E483" s="129" t="s">
        <v>1123</v>
      </c>
      <c r="F483" s="64" t="s">
        <v>90</v>
      </c>
      <c r="G483" s="64" t="s">
        <v>236</v>
      </c>
      <c r="H483" s="64" t="s">
        <v>90</v>
      </c>
      <c r="I483" s="64" t="s">
        <v>90</v>
      </c>
      <c r="J483" s="64" t="s">
        <v>90</v>
      </c>
      <c r="K483" s="64" t="s">
        <v>90</v>
      </c>
      <c r="L483" s="64" t="s">
        <v>90</v>
      </c>
      <c r="M483" s="64" t="s">
        <v>90</v>
      </c>
      <c r="N483" s="64" t="s">
        <v>90</v>
      </c>
      <c r="O483" s="64" t="s">
        <v>90</v>
      </c>
      <c r="P483" s="64" t="s">
        <v>90</v>
      </c>
      <c r="Q483" s="64" t="s">
        <v>90</v>
      </c>
      <c r="R483" s="64" t="s">
        <v>90</v>
      </c>
      <c r="S483" s="64" t="s">
        <v>90</v>
      </c>
      <c r="T483" s="20">
        <v>73.900000000000006</v>
      </c>
      <c r="U483" s="20">
        <v>79</v>
      </c>
      <c r="V483" s="20">
        <v>80.599999999999994</v>
      </c>
      <c r="W483" s="93" t="s">
        <v>90</v>
      </c>
    </row>
    <row r="484" spans="1:23" ht="67.5" customHeight="1" x14ac:dyDescent="0.25">
      <c r="A484" s="147" t="s">
        <v>0</v>
      </c>
      <c r="B484" s="118" t="s">
        <v>456</v>
      </c>
      <c r="C484" s="117" t="s">
        <v>151</v>
      </c>
      <c r="D484" s="64">
        <v>1</v>
      </c>
      <c r="F484" s="64" t="s">
        <v>612</v>
      </c>
      <c r="G484" s="64" t="s">
        <v>236</v>
      </c>
      <c r="H484" s="64" t="s">
        <v>90</v>
      </c>
      <c r="I484" s="64" t="s">
        <v>90</v>
      </c>
      <c r="J484" s="64" t="s">
        <v>90</v>
      </c>
      <c r="K484" s="64" t="s">
        <v>90</v>
      </c>
      <c r="L484" s="64" t="s">
        <v>90</v>
      </c>
      <c r="M484" s="12" t="s">
        <v>90</v>
      </c>
      <c r="N484" s="64" t="s">
        <v>90</v>
      </c>
      <c r="O484" s="64" t="s">
        <v>90</v>
      </c>
      <c r="P484" s="64" t="s">
        <v>90</v>
      </c>
      <c r="Q484" s="64" t="s">
        <v>90</v>
      </c>
      <c r="R484" s="64" t="s">
        <v>90</v>
      </c>
      <c r="S484" s="64" t="s">
        <v>90</v>
      </c>
      <c r="T484" s="64" t="s">
        <v>90</v>
      </c>
      <c r="U484" s="64" t="s">
        <v>90</v>
      </c>
      <c r="V484" s="64" t="s">
        <v>90</v>
      </c>
      <c r="W484" s="93" t="s">
        <v>90</v>
      </c>
    </row>
    <row r="485" spans="1:23" ht="33" customHeight="1" x14ac:dyDescent="0.25">
      <c r="A485" s="155"/>
      <c r="B485" s="160" t="s">
        <v>91</v>
      </c>
      <c r="C485" s="141" t="s">
        <v>90</v>
      </c>
      <c r="D485" s="147" t="s">
        <v>90</v>
      </c>
      <c r="E485" s="147" t="s">
        <v>90</v>
      </c>
      <c r="F485" s="147" t="s">
        <v>90</v>
      </c>
      <c r="G485" s="147" t="s">
        <v>90</v>
      </c>
      <c r="H485" s="59">
        <v>1003</v>
      </c>
      <c r="I485" s="59" t="s">
        <v>198</v>
      </c>
      <c r="J485" s="59" t="s">
        <v>90</v>
      </c>
      <c r="K485" s="39">
        <f>K486+K488+K487</f>
        <v>5448.3</v>
      </c>
      <c r="L485" s="39">
        <f t="shared" ref="L485:R485" si="116">L486+L488+L487</f>
        <v>7617</v>
      </c>
      <c r="M485" s="8">
        <f t="shared" si="116"/>
        <v>4917</v>
      </c>
      <c r="N485" s="39">
        <f t="shared" si="116"/>
        <v>0</v>
      </c>
      <c r="O485" s="39">
        <f t="shared" si="116"/>
        <v>0</v>
      </c>
      <c r="P485" s="39">
        <f>P486+P488+P487+P489</f>
        <v>14350</v>
      </c>
      <c r="Q485" s="39">
        <f t="shared" si="116"/>
        <v>0</v>
      </c>
      <c r="R485" s="39">
        <f t="shared" si="116"/>
        <v>0</v>
      </c>
      <c r="S485" s="39">
        <f>S486+S488+S487</f>
        <v>0</v>
      </c>
      <c r="T485" s="8">
        <f>T486+T488+T487</f>
        <v>0</v>
      </c>
      <c r="U485" s="39">
        <f>U486+U488+U487</f>
        <v>0</v>
      </c>
      <c r="V485" s="39">
        <f>V486+V488+V487</f>
        <v>0</v>
      </c>
      <c r="W485" s="93">
        <f t="shared" si="107"/>
        <v>32332.3</v>
      </c>
    </row>
    <row r="486" spans="1:23" ht="33" customHeight="1" x14ac:dyDescent="0.25">
      <c r="A486" s="155"/>
      <c r="B486" s="161"/>
      <c r="C486" s="165"/>
      <c r="D486" s="155"/>
      <c r="E486" s="155"/>
      <c r="F486" s="155"/>
      <c r="G486" s="155"/>
      <c r="H486" s="59">
        <v>1003</v>
      </c>
      <c r="I486" s="59" t="s">
        <v>198</v>
      </c>
      <c r="J486" s="59">
        <v>244</v>
      </c>
      <c r="K486" s="39">
        <v>31.3</v>
      </c>
      <c r="L486" s="39">
        <v>84</v>
      </c>
      <c r="M486" s="8">
        <v>56</v>
      </c>
      <c r="N486" s="39">
        <v>0</v>
      </c>
      <c r="O486" s="39">
        <v>0</v>
      </c>
      <c r="P486" s="39">
        <v>0</v>
      </c>
      <c r="Q486" s="39">
        <v>0</v>
      </c>
      <c r="R486" s="39">
        <v>0</v>
      </c>
      <c r="S486" s="39">
        <v>0</v>
      </c>
      <c r="T486" s="8">
        <v>0</v>
      </c>
      <c r="U486" s="39">
        <v>0</v>
      </c>
      <c r="V486" s="39">
        <v>0</v>
      </c>
      <c r="W486" s="93">
        <f t="shared" si="107"/>
        <v>171.3</v>
      </c>
    </row>
    <row r="487" spans="1:23" ht="26.25" customHeight="1" x14ac:dyDescent="0.25">
      <c r="A487" s="155"/>
      <c r="B487" s="161"/>
      <c r="C487" s="165"/>
      <c r="D487" s="155"/>
      <c r="E487" s="155"/>
      <c r="F487" s="155"/>
      <c r="G487" s="155"/>
      <c r="H487" s="59">
        <v>1003</v>
      </c>
      <c r="I487" s="59" t="s">
        <v>198</v>
      </c>
      <c r="J487" s="59">
        <v>360</v>
      </c>
      <c r="K487" s="39">
        <v>500</v>
      </c>
      <c r="L487" s="39">
        <v>500</v>
      </c>
      <c r="M487" s="8">
        <v>0</v>
      </c>
      <c r="N487" s="39">
        <v>0</v>
      </c>
      <c r="O487" s="39">
        <v>0</v>
      </c>
      <c r="P487" s="39">
        <v>0</v>
      </c>
      <c r="Q487" s="39">
        <v>0</v>
      </c>
      <c r="R487" s="39">
        <v>0</v>
      </c>
      <c r="S487" s="39">
        <v>0</v>
      </c>
      <c r="T487" s="8">
        <v>0</v>
      </c>
      <c r="U487" s="39">
        <v>0</v>
      </c>
      <c r="V487" s="39">
        <v>0</v>
      </c>
      <c r="W487" s="93">
        <f t="shared" si="107"/>
        <v>1000</v>
      </c>
    </row>
    <row r="488" spans="1:23" ht="26.25" customHeight="1" x14ac:dyDescent="0.25">
      <c r="A488" s="155"/>
      <c r="B488" s="161"/>
      <c r="C488" s="165"/>
      <c r="D488" s="155"/>
      <c r="E488" s="155"/>
      <c r="F488" s="155"/>
      <c r="G488" s="155"/>
      <c r="H488" s="59">
        <v>1003</v>
      </c>
      <c r="I488" s="59" t="s">
        <v>198</v>
      </c>
      <c r="J488" s="59">
        <v>321</v>
      </c>
      <c r="K488" s="39">
        <v>4917</v>
      </c>
      <c r="L488" s="39">
        <v>7033</v>
      </c>
      <c r="M488" s="8">
        <v>4861</v>
      </c>
      <c r="N488" s="39">
        <v>0</v>
      </c>
      <c r="O488" s="39">
        <v>0</v>
      </c>
      <c r="P488" s="39">
        <v>0</v>
      </c>
      <c r="Q488" s="39">
        <v>0</v>
      </c>
      <c r="R488" s="39">
        <v>0</v>
      </c>
      <c r="S488" s="39">
        <v>0</v>
      </c>
      <c r="T488" s="8">
        <v>0</v>
      </c>
      <c r="U488" s="39">
        <v>0</v>
      </c>
      <c r="V488" s="39">
        <v>0</v>
      </c>
      <c r="W488" s="93">
        <f t="shared" si="107"/>
        <v>16811</v>
      </c>
    </row>
    <row r="489" spans="1:23" ht="21" customHeight="1" x14ac:dyDescent="0.25">
      <c r="A489" s="148"/>
      <c r="B489" s="164"/>
      <c r="C489" s="142"/>
      <c r="D489" s="148"/>
      <c r="E489" s="148"/>
      <c r="F489" s="148"/>
      <c r="G489" s="148"/>
      <c r="H489" s="59">
        <v>1004</v>
      </c>
      <c r="I489" s="59" t="s">
        <v>288</v>
      </c>
      <c r="J489" s="59">
        <v>633</v>
      </c>
      <c r="K489" s="39">
        <v>0</v>
      </c>
      <c r="L489" s="39">
        <v>0</v>
      </c>
      <c r="M489" s="8">
        <v>0</v>
      </c>
      <c r="N489" s="39">
        <v>0</v>
      </c>
      <c r="O489" s="39">
        <v>0</v>
      </c>
      <c r="P489" s="40">
        <v>14350</v>
      </c>
      <c r="Q489" s="39">
        <v>0</v>
      </c>
      <c r="R489" s="39">
        <v>0</v>
      </c>
      <c r="S489" s="39">
        <v>0</v>
      </c>
      <c r="T489" s="8">
        <v>0</v>
      </c>
      <c r="U489" s="39">
        <v>0</v>
      </c>
      <c r="V489" s="39">
        <v>0</v>
      </c>
      <c r="W489" s="93">
        <f t="shared" si="107"/>
        <v>14350</v>
      </c>
    </row>
    <row r="490" spans="1:23" ht="34.5" customHeight="1" x14ac:dyDescent="0.25">
      <c r="A490" s="147" t="s">
        <v>290</v>
      </c>
      <c r="B490" s="118" t="s">
        <v>324</v>
      </c>
      <c r="C490" s="117" t="s">
        <v>151</v>
      </c>
      <c r="D490" s="64">
        <v>1</v>
      </c>
      <c r="E490" s="64" t="s">
        <v>90</v>
      </c>
      <c r="F490" s="64" t="s">
        <v>612</v>
      </c>
      <c r="G490" s="64" t="s">
        <v>236</v>
      </c>
      <c r="H490" s="64" t="s">
        <v>90</v>
      </c>
      <c r="I490" s="64" t="s">
        <v>90</v>
      </c>
      <c r="J490" s="64" t="s">
        <v>90</v>
      </c>
      <c r="K490" s="64" t="s">
        <v>90</v>
      </c>
      <c r="L490" s="64" t="s">
        <v>90</v>
      </c>
      <c r="M490" s="12" t="s">
        <v>90</v>
      </c>
      <c r="N490" s="64" t="s">
        <v>90</v>
      </c>
      <c r="O490" s="64" t="s">
        <v>90</v>
      </c>
      <c r="P490" s="64" t="s">
        <v>90</v>
      </c>
      <c r="Q490" s="12" t="s">
        <v>90</v>
      </c>
      <c r="R490" s="64" t="s">
        <v>90</v>
      </c>
      <c r="S490" s="64" t="s">
        <v>90</v>
      </c>
      <c r="T490" s="64" t="s">
        <v>90</v>
      </c>
      <c r="U490" s="64" t="s">
        <v>90</v>
      </c>
      <c r="V490" s="64" t="s">
        <v>90</v>
      </c>
      <c r="W490" s="93" t="s">
        <v>90</v>
      </c>
    </row>
    <row r="491" spans="1:23" ht="19.5" customHeight="1" x14ac:dyDescent="0.25">
      <c r="A491" s="155"/>
      <c r="B491" s="119"/>
      <c r="C491" s="141" t="s">
        <v>151</v>
      </c>
      <c r="D491" s="57" t="s">
        <v>90</v>
      </c>
      <c r="E491" s="57" t="s">
        <v>90</v>
      </c>
      <c r="F491" s="57" t="s">
        <v>90</v>
      </c>
      <c r="G491" s="57" t="s">
        <v>90</v>
      </c>
      <c r="H491" s="180" t="s">
        <v>70</v>
      </c>
      <c r="I491" s="178"/>
      <c r="J491" s="179"/>
      <c r="K491" s="12">
        <f>K492+K494+K498+K496+K497</f>
        <v>22059</v>
      </c>
      <c r="L491" s="12">
        <f>L492+L494+L495+L496+L498</f>
        <v>34069</v>
      </c>
      <c r="M491" s="12">
        <f>M492+M494+M498+M495+M496</f>
        <v>63436.999999999993</v>
      </c>
      <c r="N491" s="12">
        <f t="shared" ref="N491:U491" si="117">N492+N494+N498+N496</f>
        <v>37069.880000000005</v>
      </c>
      <c r="O491" s="12">
        <f t="shared" si="117"/>
        <v>37485.300000000003</v>
      </c>
      <c r="P491" s="12">
        <f t="shared" si="117"/>
        <v>43589.9</v>
      </c>
      <c r="Q491" s="12">
        <f t="shared" si="117"/>
        <v>24905.832999999999</v>
      </c>
      <c r="R491" s="12">
        <f t="shared" si="117"/>
        <v>48148.2</v>
      </c>
      <c r="S491" s="12">
        <f t="shared" si="117"/>
        <v>51032.800000000003</v>
      </c>
      <c r="T491" s="12">
        <f t="shared" si="117"/>
        <v>51032.800000000003</v>
      </c>
      <c r="U491" s="12">
        <f t="shared" si="117"/>
        <v>39243.699999999997</v>
      </c>
      <c r="V491" s="12">
        <f t="shared" ref="V491" si="118">V492+V494+V498+V496</f>
        <v>48917.3</v>
      </c>
      <c r="W491" s="93">
        <f t="shared" si="107"/>
        <v>500990.71299999999</v>
      </c>
    </row>
    <row r="492" spans="1:23" ht="19.5" customHeight="1" x14ac:dyDescent="0.25">
      <c r="A492" s="155"/>
      <c r="B492" s="161" t="s">
        <v>56</v>
      </c>
      <c r="C492" s="165"/>
      <c r="D492" s="58"/>
      <c r="E492" s="58"/>
      <c r="F492" s="58"/>
      <c r="G492" s="58"/>
      <c r="H492" s="14" t="s">
        <v>71</v>
      </c>
      <c r="I492" s="64" t="s">
        <v>199</v>
      </c>
      <c r="J492" s="64">
        <v>323</v>
      </c>
      <c r="K492" s="12">
        <v>4422.6000000000004</v>
      </c>
      <c r="L492" s="12">
        <v>0</v>
      </c>
      <c r="M492" s="12">
        <v>0</v>
      </c>
      <c r="N492" s="12">
        <v>0</v>
      </c>
      <c r="O492" s="12">
        <v>0</v>
      </c>
      <c r="P492" s="12">
        <v>0</v>
      </c>
      <c r="Q492" s="12">
        <v>0</v>
      </c>
      <c r="R492" s="12">
        <v>0</v>
      </c>
      <c r="S492" s="12">
        <v>0</v>
      </c>
      <c r="T492" s="12">
        <v>0</v>
      </c>
      <c r="U492" s="12">
        <v>0</v>
      </c>
      <c r="V492" s="12">
        <v>0</v>
      </c>
      <c r="W492" s="93">
        <f t="shared" si="107"/>
        <v>4422.6000000000004</v>
      </c>
    </row>
    <row r="493" spans="1:23" ht="19.5" customHeight="1" x14ac:dyDescent="0.25">
      <c r="A493" s="155"/>
      <c r="B493" s="161"/>
      <c r="C493" s="165"/>
      <c r="D493" s="58"/>
      <c r="E493" s="58"/>
      <c r="F493" s="58"/>
      <c r="G493" s="58"/>
      <c r="H493" s="14" t="s">
        <v>71</v>
      </c>
      <c r="I493" s="64" t="s">
        <v>230</v>
      </c>
      <c r="J493" s="64">
        <v>323</v>
      </c>
      <c r="K493" s="12">
        <v>0</v>
      </c>
      <c r="L493" s="12">
        <v>0</v>
      </c>
      <c r="M493" s="12">
        <v>41511.9</v>
      </c>
      <c r="N493" s="12">
        <v>0</v>
      </c>
      <c r="O493" s="12">
        <v>0</v>
      </c>
      <c r="P493" s="12">
        <v>0</v>
      </c>
      <c r="Q493" s="12">
        <v>0</v>
      </c>
      <c r="R493" s="12">
        <v>0</v>
      </c>
      <c r="S493" s="12">
        <v>0</v>
      </c>
      <c r="T493" s="12">
        <v>0</v>
      </c>
      <c r="U493" s="12">
        <v>0</v>
      </c>
      <c r="V493" s="12">
        <v>0</v>
      </c>
      <c r="W493" s="93">
        <f t="shared" si="107"/>
        <v>41511.9</v>
      </c>
    </row>
    <row r="494" spans="1:23" ht="19.5" customHeight="1" x14ac:dyDescent="0.25">
      <c r="A494" s="155"/>
      <c r="B494" s="161"/>
      <c r="C494" s="165"/>
      <c r="D494" s="58"/>
      <c r="E494" s="58"/>
      <c r="F494" s="58"/>
      <c r="G494" s="58"/>
      <c r="H494" s="14" t="s">
        <v>71</v>
      </c>
      <c r="I494" s="64" t="s">
        <v>230</v>
      </c>
      <c r="J494" s="64">
        <v>612</v>
      </c>
      <c r="K494" s="12">
        <v>7953.7</v>
      </c>
      <c r="L494" s="12">
        <v>0</v>
      </c>
      <c r="M494" s="12">
        <v>6427.2</v>
      </c>
      <c r="N494" s="12">
        <v>0</v>
      </c>
      <c r="O494" s="12">
        <v>0</v>
      </c>
      <c r="P494" s="12">
        <v>0</v>
      </c>
      <c r="Q494" s="20">
        <v>0</v>
      </c>
      <c r="R494" s="20">
        <v>0</v>
      </c>
      <c r="S494" s="20">
        <v>0</v>
      </c>
      <c r="T494" s="20">
        <v>0</v>
      </c>
      <c r="U494" s="20">
        <v>0</v>
      </c>
      <c r="V494" s="20">
        <v>0</v>
      </c>
      <c r="W494" s="93">
        <f t="shared" si="107"/>
        <v>14380.9</v>
      </c>
    </row>
    <row r="495" spans="1:23" ht="19.5" customHeight="1" x14ac:dyDescent="0.25">
      <c r="A495" s="155"/>
      <c r="B495" s="164"/>
      <c r="C495" s="165"/>
      <c r="D495" s="58"/>
      <c r="E495" s="58"/>
      <c r="F495" s="58"/>
      <c r="G495" s="58"/>
      <c r="H495" s="14" t="s">
        <v>71</v>
      </c>
      <c r="I495" s="64" t="s">
        <v>230</v>
      </c>
      <c r="J495" s="64">
        <v>622</v>
      </c>
      <c r="K495" s="12">
        <v>42741.7</v>
      </c>
      <c r="L495" s="12">
        <v>0</v>
      </c>
      <c r="M495" s="12">
        <v>19940.8</v>
      </c>
      <c r="N495" s="12">
        <v>0</v>
      </c>
      <c r="O495" s="12">
        <v>0</v>
      </c>
      <c r="P495" s="12">
        <v>0</v>
      </c>
      <c r="Q495" s="20">
        <v>0</v>
      </c>
      <c r="R495" s="20">
        <v>0</v>
      </c>
      <c r="S495" s="20">
        <v>0</v>
      </c>
      <c r="T495" s="20">
        <v>0</v>
      </c>
      <c r="U495" s="20">
        <v>0</v>
      </c>
      <c r="V495" s="20">
        <v>0</v>
      </c>
      <c r="W495" s="93">
        <f t="shared" si="107"/>
        <v>62682.5</v>
      </c>
    </row>
    <row r="496" spans="1:23" ht="19.5" customHeight="1" x14ac:dyDescent="0.25">
      <c r="A496" s="155"/>
      <c r="B496" s="160" t="s">
        <v>91</v>
      </c>
      <c r="C496" s="141" t="s">
        <v>151</v>
      </c>
      <c r="D496" s="147" t="s">
        <v>90</v>
      </c>
      <c r="E496" s="57" t="s">
        <v>90</v>
      </c>
      <c r="F496" s="147" t="s">
        <v>90</v>
      </c>
      <c r="G496" s="57"/>
      <c r="H496" s="14" t="s">
        <v>71</v>
      </c>
      <c r="I496" s="64" t="s">
        <v>199</v>
      </c>
      <c r="J496" s="64">
        <v>612</v>
      </c>
      <c r="K496" s="12">
        <v>3681.6</v>
      </c>
      <c r="L496" s="12">
        <v>8863.7000000000007</v>
      </c>
      <c r="M496" s="12">
        <v>9325.18</v>
      </c>
      <c r="N496" s="12">
        <v>8715.18</v>
      </c>
      <c r="O496" s="12">
        <v>8520.6</v>
      </c>
      <c r="P496" s="12">
        <v>9255.1</v>
      </c>
      <c r="Q496" s="22">
        <v>5887.53</v>
      </c>
      <c r="R496" s="22">
        <v>12066.2</v>
      </c>
      <c r="S496" s="24">
        <v>13869.82</v>
      </c>
      <c r="T496" s="23">
        <v>12066</v>
      </c>
      <c r="U496" s="22">
        <v>9278.6</v>
      </c>
      <c r="V496" s="22">
        <v>11565.8</v>
      </c>
      <c r="W496" s="93">
        <f t="shared" si="107"/>
        <v>113095.31000000001</v>
      </c>
    </row>
    <row r="497" spans="1:23" ht="22.5" customHeight="1" x14ac:dyDescent="0.25">
      <c r="A497" s="155"/>
      <c r="B497" s="161"/>
      <c r="C497" s="165"/>
      <c r="D497" s="162"/>
      <c r="E497" s="155"/>
      <c r="F497" s="162"/>
      <c r="G497" s="155" t="s">
        <v>90</v>
      </c>
      <c r="H497" s="14" t="s">
        <v>71</v>
      </c>
      <c r="I497" s="64" t="s">
        <v>199</v>
      </c>
      <c r="J497" s="64">
        <v>244</v>
      </c>
      <c r="K497" s="12">
        <v>200</v>
      </c>
      <c r="L497" s="12">
        <v>0</v>
      </c>
      <c r="M497" s="12">
        <v>0</v>
      </c>
      <c r="N497" s="12">
        <v>0</v>
      </c>
      <c r="O497" s="12">
        <v>0</v>
      </c>
      <c r="P497" s="12">
        <v>0</v>
      </c>
      <c r="Q497" s="20">
        <v>0</v>
      </c>
      <c r="R497" s="20">
        <v>0</v>
      </c>
      <c r="S497" s="20">
        <v>0</v>
      </c>
      <c r="T497" s="12">
        <v>0</v>
      </c>
      <c r="U497" s="20">
        <v>0</v>
      </c>
      <c r="V497" s="20">
        <v>0</v>
      </c>
      <c r="W497" s="93">
        <f t="shared" si="107"/>
        <v>200</v>
      </c>
    </row>
    <row r="498" spans="1:23" ht="27.75" customHeight="1" x14ac:dyDescent="0.25">
      <c r="A498" s="148"/>
      <c r="B498" s="163"/>
      <c r="C498" s="175"/>
      <c r="D498" s="173"/>
      <c r="E498" s="173"/>
      <c r="F498" s="173"/>
      <c r="G498" s="173"/>
      <c r="H498" s="14" t="s">
        <v>71</v>
      </c>
      <c r="I498" s="64" t="s">
        <v>199</v>
      </c>
      <c r="J498" s="64">
        <v>622</v>
      </c>
      <c r="K498" s="12">
        <v>5801.1</v>
      </c>
      <c r="L498" s="12">
        <v>25205.3</v>
      </c>
      <c r="M498" s="12">
        <v>27743.82</v>
      </c>
      <c r="N498" s="12">
        <v>28354.7</v>
      </c>
      <c r="O498" s="12">
        <v>28964.7</v>
      </c>
      <c r="P498" s="12">
        <v>34334.800000000003</v>
      </c>
      <c r="Q498" s="12">
        <v>19018.303</v>
      </c>
      <c r="R498" s="12">
        <v>36082</v>
      </c>
      <c r="S498" s="12">
        <v>37162.980000000003</v>
      </c>
      <c r="T498" s="12">
        <v>38966.800000000003</v>
      </c>
      <c r="U498" s="12">
        <v>29965.1</v>
      </c>
      <c r="V498" s="12">
        <v>37351.5</v>
      </c>
      <c r="W498" s="93">
        <f t="shared" si="107"/>
        <v>348951.103</v>
      </c>
    </row>
    <row r="499" spans="1:23" ht="33" customHeight="1" x14ac:dyDescent="0.25">
      <c r="A499" s="64" t="s">
        <v>256</v>
      </c>
      <c r="B499" s="118" t="s">
        <v>323</v>
      </c>
      <c r="C499" s="117" t="s">
        <v>126</v>
      </c>
      <c r="D499" s="64">
        <v>1</v>
      </c>
      <c r="E499" s="64" t="s">
        <v>38</v>
      </c>
      <c r="F499" s="64" t="s">
        <v>90</v>
      </c>
      <c r="G499" s="64" t="s">
        <v>90</v>
      </c>
      <c r="H499" s="14" t="s">
        <v>90</v>
      </c>
      <c r="I499" s="14" t="s">
        <v>90</v>
      </c>
      <c r="J499" s="14" t="s">
        <v>90</v>
      </c>
      <c r="K499" s="7">
        <v>934</v>
      </c>
      <c r="L499" s="7">
        <v>3970</v>
      </c>
      <c r="M499" s="7">
        <v>5757</v>
      </c>
      <c r="N499" s="7">
        <v>2672</v>
      </c>
      <c r="O499" s="7">
        <v>3210</v>
      </c>
      <c r="P499" s="7">
        <v>3210</v>
      </c>
      <c r="Q499" s="7">
        <v>3210</v>
      </c>
      <c r="R499" s="7">
        <v>2656</v>
      </c>
      <c r="S499" s="7">
        <v>2700</v>
      </c>
      <c r="T499" s="7">
        <v>2700</v>
      </c>
      <c r="U499" s="7">
        <v>2700</v>
      </c>
      <c r="V499" s="7">
        <v>2700</v>
      </c>
      <c r="W499" s="93" t="s">
        <v>90</v>
      </c>
    </row>
    <row r="500" spans="1:23" ht="79.5" customHeight="1" x14ac:dyDescent="0.25">
      <c r="A500" s="147" t="s">
        <v>1</v>
      </c>
      <c r="B500" s="118" t="s">
        <v>322</v>
      </c>
      <c r="C500" s="117" t="s">
        <v>90</v>
      </c>
      <c r="D500" s="64">
        <v>1</v>
      </c>
      <c r="E500" s="64" t="s">
        <v>90</v>
      </c>
      <c r="F500" s="64" t="s">
        <v>90</v>
      </c>
      <c r="G500" s="64" t="s">
        <v>289</v>
      </c>
      <c r="H500" s="64" t="s">
        <v>90</v>
      </c>
      <c r="I500" s="64" t="s">
        <v>90</v>
      </c>
      <c r="J500" s="64" t="s">
        <v>90</v>
      </c>
      <c r="K500" s="64" t="s">
        <v>90</v>
      </c>
      <c r="L500" s="64" t="s">
        <v>90</v>
      </c>
      <c r="M500" s="64" t="s">
        <v>90</v>
      </c>
      <c r="N500" s="64" t="s">
        <v>90</v>
      </c>
      <c r="O500" s="64" t="s">
        <v>90</v>
      </c>
      <c r="P500" s="64" t="s">
        <v>90</v>
      </c>
      <c r="Q500" s="64" t="s">
        <v>90</v>
      </c>
      <c r="R500" s="64" t="s">
        <v>90</v>
      </c>
      <c r="S500" s="64" t="s">
        <v>90</v>
      </c>
      <c r="T500" s="64" t="s">
        <v>90</v>
      </c>
      <c r="U500" s="64" t="s">
        <v>90</v>
      </c>
      <c r="V500" s="64" t="s">
        <v>90</v>
      </c>
      <c r="W500" s="93" t="s">
        <v>90</v>
      </c>
    </row>
    <row r="501" spans="1:23" ht="32.25" customHeight="1" x14ac:dyDescent="0.25">
      <c r="A501" s="155"/>
      <c r="B501" s="160" t="s">
        <v>91</v>
      </c>
      <c r="C501" s="141" t="s">
        <v>151</v>
      </c>
      <c r="D501" s="149" t="s">
        <v>90</v>
      </c>
      <c r="E501" s="149" t="s">
        <v>90</v>
      </c>
      <c r="F501" s="149" t="s">
        <v>90</v>
      </c>
      <c r="G501" s="149" t="s">
        <v>90</v>
      </c>
      <c r="H501" s="64">
        <v>1006</v>
      </c>
      <c r="I501" s="64" t="s">
        <v>209</v>
      </c>
      <c r="J501" s="64">
        <v>244</v>
      </c>
      <c r="K501" s="12">
        <v>0</v>
      </c>
      <c r="L501" s="12">
        <v>0</v>
      </c>
      <c r="M501" s="12">
        <v>6036.3</v>
      </c>
      <c r="N501" s="12">
        <v>5402</v>
      </c>
      <c r="O501" s="12">
        <v>11000</v>
      </c>
      <c r="P501" s="12">
        <v>0</v>
      </c>
      <c r="Q501" s="12">
        <v>0</v>
      </c>
      <c r="R501" s="12">
        <v>0</v>
      </c>
      <c r="S501" s="12">
        <v>0</v>
      </c>
      <c r="T501" s="12">
        <v>0</v>
      </c>
      <c r="U501" s="12">
        <v>0</v>
      </c>
      <c r="V501" s="12">
        <v>0</v>
      </c>
      <c r="W501" s="93">
        <f t="shared" si="107"/>
        <v>22438.3</v>
      </c>
    </row>
    <row r="502" spans="1:23" ht="34.5" customHeight="1" x14ac:dyDescent="0.25">
      <c r="A502" s="148"/>
      <c r="B502" s="164"/>
      <c r="C502" s="142"/>
      <c r="D502" s="151"/>
      <c r="E502" s="151"/>
      <c r="F502" s="151"/>
      <c r="G502" s="151"/>
      <c r="H502" s="64">
        <v>1006</v>
      </c>
      <c r="I502" s="64" t="s">
        <v>209</v>
      </c>
      <c r="J502" s="64">
        <v>412</v>
      </c>
      <c r="K502" s="12">
        <v>0</v>
      </c>
      <c r="L502" s="12">
        <v>0</v>
      </c>
      <c r="M502" s="12">
        <v>0</v>
      </c>
      <c r="N502" s="12">
        <v>0</v>
      </c>
      <c r="O502" s="12">
        <v>0</v>
      </c>
      <c r="P502" s="12">
        <v>6917.2</v>
      </c>
      <c r="Q502" s="12">
        <v>16158.2</v>
      </c>
      <c r="R502" s="12">
        <v>0</v>
      </c>
      <c r="S502" s="12">
        <v>23114.9</v>
      </c>
      <c r="T502" s="12">
        <v>29150</v>
      </c>
      <c r="U502" s="12">
        <v>29145.3</v>
      </c>
      <c r="V502" s="12">
        <v>0</v>
      </c>
      <c r="W502" s="93">
        <f t="shared" si="107"/>
        <v>104485.6</v>
      </c>
    </row>
    <row r="503" spans="1:23" ht="33.75" customHeight="1" x14ac:dyDescent="0.25">
      <c r="A503" s="147" t="s">
        <v>249</v>
      </c>
      <c r="B503" s="15" t="s">
        <v>319</v>
      </c>
      <c r="C503" s="117" t="s">
        <v>90</v>
      </c>
      <c r="D503" s="64">
        <v>1</v>
      </c>
      <c r="E503" s="64" t="s">
        <v>90</v>
      </c>
      <c r="F503" s="64" t="s">
        <v>617</v>
      </c>
      <c r="G503" s="64" t="s">
        <v>236</v>
      </c>
      <c r="H503" s="64" t="s">
        <v>90</v>
      </c>
      <c r="I503" s="64" t="s">
        <v>90</v>
      </c>
      <c r="J503" s="64" t="s">
        <v>90</v>
      </c>
      <c r="K503" s="64" t="s">
        <v>90</v>
      </c>
      <c r="L503" s="64" t="s">
        <v>90</v>
      </c>
      <c r="M503" s="64" t="s">
        <v>90</v>
      </c>
      <c r="N503" s="64" t="s">
        <v>90</v>
      </c>
      <c r="O503" s="64" t="s">
        <v>90</v>
      </c>
      <c r="P503" s="64" t="s">
        <v>90</v>
      </c>
      <c r="Q503" s="64" t="s">
        <v>90</v>
      </c>
      <c r="R503" s="64" t="s">
        <v>90</v>
      </c>
      <c r="S503" s="64" t="s">
        <v>90</v>
      </c>
      <c r="T503" s="64" t="s">
        <v>90</v>
      </c>
      <c r="U503" s="64" t="s">
        <v>90</v>
      </c>
      <c r="V503" s="64" t="s">
        <v>90</v>
      </c>
      <c r="W503" s="93" t="s">
        <v>90</v>
      </c>
    </row>
    <row r="504" spans="1:23" ht="21.75" customHeight="1" x14ac:dyDescent="0.25">
      <c r="A504" s="155"/>
      <c r="B504" s="180" t="s">
        <v>56</v>
      </c>
      <c r="C504" s="179" t="s">
        <v>151</v>
      </c>
      <c r="D504" s="149" t="s">
        <v>90</v>
      </c>
      <c r="E504" s="149" t="s">
        <v>90</v>
      </c>
      <c r="F504" s="149" t="s">
        <v>90</v>
      </c>
      <c r="G504" s="149" t="s">
        <v>90</v>
      </c>
      <c r="H504" s="180" t="s">
        <v>70</v>
      </c>
      <c r="I504" s="178"/>
      <c r="J504" s="179"/>
      <c r="K504" s="12" t="s">
        <v>90</v>
      </c>
      <c r="L504" s="12" t="s">
        <v>90</v>
      </c>
      <c r="M504" s="12" t="s">
        <v>90</v>
      </c>
      <c r="N504" s="12" t="s">
        <v>90</v>
      </c>
      <c r="O504" s="12">
        <f>O505+O507+O506</f>
        <v>197848.1</v>
      </c>
      <c r="P504" s="12">
        <f t="shared" ref="P504:U504" si="119">P505+P506+P507</f>
        <v>0</v>
      </c>
      <c r="Q504" s="12">
        <f t="shared" si="119"/>
        <v>0</v>
      </c>
      <c r="R504" s="12">
        <f t="shared" si="119"/>
        <v>0</v>
      </c>
      <c r="S504" s="12">
        <f t="shared" si="119"/>
        <v>0</v>
      </c>
      <c r="T504" s="12">
        <f t="shared" si="119"/>
        <v>0</v>
      </c>
      <c r="U504" s="12">
        <f t="shared" si="119"/>
        <v>0</v>
      </c>
      <c r="V504" s="12">
        <f t="shared" ref="V504" si="120">V505+V506+V507</f>
        <v>0</v>
      </c>
      <c r="W504" s="93">
        <f t="shared" si="107"/>
        <v>197848.1</v>
      </c>
    </row>
    <row r="505" spans="1:23" ht="18" customHeight="1" x14ac:dyDescent="0.25">
      <c r="A505" s="155"/>
      <c r="B505" s="180"/>
      <c r="C505" s="179"/>
      <c r="D505" s="150"/>
      <c r="E505" s="150"/>
      <c r="F505" s="150"/>
      <c r="G505" s="150"/>
      <c r="H505" s="64">
        <v>1004</v>
      </c>
      <c r="I505" s="64" t="s">
        <v>250</v>
      </c>
      <c r="J505" s="64">
        <v>244</v>
      </c>
      <c r="K505" s="12" t="s">
        <v>90</v>
      </c>
      <c r="L505" s="12" t="s">
        <v>90</v>
      </c>
      <c r="M505" s="12" t="s">
        <v>90</v>
      </c>
      <c r="N505" s="12" t="s">
        <v>90</v>
      </c>
      <c r="O505" s="12">
        <v>603.6</v>
      </c>
      <c r="P505" s="12">
        <v>0</v>
      </c>
      <c r="Q505" s="12">
        <v>0</v>
      </c>
      <c r="R505" s="12">
        <v>0</v>
      </c>
      <c r="S505" s="12">
        <v>0</v>
      </c>
      <c r="T505" s="12">
        <v>0</v>
      </c>
      <c r="U505" s="12">
        <v>0</v>
      </c>
      <c r="V505" s="12">
        <v>0</v>
      </c>
      <c r="W505" s="93">
        <f t="shared" ref="W505:W563" si="121">SUM(K505:S505)+T505+U505+V505</f>
        <v>603.6</v>
      </c>
    </row>
    <row r="506" spans="1:23" ht="32.25" customHeight="1" x14ac:dyDescent="0.25">
      <c r="A506" s="155"/>
      <c r="B506" s="180"/>
      <c r="C506" s="179"/>
      <c r="D506" s="150"/>
      <c r="E506" s="150"/>
      <c r="F506" s="150"/>
      <c r="G506" s="150"/>
      <c r="H506" s="64">
        <v>1004</v>
      </c>
      <c r="I506" s="64" t="s">
        <v>250</v>
      </c>
      <c r="J506" s="64">
        <v>242</v>
      </c>
      <c r="K506" s="12" t="s">
        <v>90</v>
      </c>
      <c r="L506" s="12" t="s">
        <v>90</v>
      </c>
      <c r="M506" s="12" t="s">
        <v>90</v>
      </c>
      <c r="N506" s="12" t="s">
        <v>90</v>
      </c>
      <c r="O506" s="12">
        <v>2000</v>
      </c>
      <c r="P506" s="12">
        <v>0</v>
      </c>
      <c r="Q506" s="12">
        <v>0</v>
      </c>
      <c r="R506" s="12">
        <v>0</v>
      </c>
      <c r="S506" s="12">
        <v>0</v>
      </c>
      <c r="T506" s="12">
        <v>0</v>
      </c>
      <c r="U506" s="12">
        <v>0</v>
      </c>
      <c r="V506" s="12">
        <v>0</v>
      </c>
      <c r="W506" s="93">
        <f t="shared" si="121"/>
        <v>2000</v>
      </c>
    </row>
    <row r="507" spans="1:23" ht="20.25" customHeight="1" x14ac:dyDescent="0.25">
      <c r="A507" s="155"/>
      <c r="B507" s="180"/>
      <c r="C507" s="179"/>
      <c r="D507" s="151"/>
      <c r="E507" s="151"/>
      <c r="F507" s="111"/>
      <c r="G507" s="151"/>
      <c r="H507" s="64">
        <v>1004</v>
      </c>
      <c r="I507" s="64" t="s">
        <v>250</v>
      </c>
      <c r="J507" s="64">
        <v>313</v>
      </c>
      <c r="K507" s="12" t="s">
        <v>90</v>
      </c>
      <c r="L507" s="12" t="s">
        <v>90</v>
      </c>
      <c r="M507" s="12" t="s">
        <v>90</v>
      </c>
      <c r="N507" s="12" t="s">
        <v>90</v>
      </c>
      <c r="O507" s="12">
        <v>195244.5</v>
      </c>
      <c r="P507" s="12">
        <v>0</v>
      </c>
      <c r="Q507" s="12">
        <v>0</v>
      </c>
      <c r="R507" s="12">
        <v>0</v>
      </c>
      <c r="S507" s="12">
        <v>0</v>
      </c>
      <c r="T507" s="12">
        <v>0</v>
      </c>
      <c r="U507" s="12">
        <v>0</v>
      </c>
      <c r="V507" s="12">
        <v>0</v>
      </c>
      <c r="W507" s="93">
        <f t="shared" si="121"/>
        <v>195244.5</v>
      </c>
    </row>
    <row r="508" spans="1:23" ht="39" customHeight="1" x14ac:dyDescent="0.25">
      <c r="A508" s="57" t="s">
        <v>300</v>
      </c>
      <c r="B508" s="15" t="s">
        <v>321</v>
      </c>
      <c r="C508" s="117" t="s">
        <v>90</v>
      </c>
      <c r="D508" s="64">
        <v>1</v>
      </c>
      <c r="E508" s="64" t="s">
        <v>90</v>
      </c>
      <c r="F508" s="64" t="s">
        <v>618</v>
      </c>
      <c r="G508" s="64" t="s">
        <v>236</v>
      </c>
      <c r="H508" s="64" t="s">
        <v>90</v>
      </c>
      <c r="I508" s="64" t="s">
        <v>90</v>
      </c>
      <c r="J508" s="64" t="s">
        <v>90</v>
      </c>
      <c r="K508" s="64" t="s">
        <v>90</v>
      </c>
      <c r="L508" s="64" t="s">
        <v>90</v>
      </c>
      <c r="M508" s="12" t="s">
        <v>90</v>
      </c>
      <c r="N508" s="64" t="s">
        <v>90</v>
      </c>
      <c r="O508" s="64" t="s">
        <v>90</v>
      </c>
      <c r="P508" s="64" t="s">
        <v>90</v>
      </c>
      <c r="Q508" s="64" t="s">
        <v>90</v>
      </c>
      <c r="R508" s="64" t="s">
        <v>90</v>
      </c>
      <c r="S508" s="64" t="s">
        <v>90</v>
      </c>
      <c r="T508" s="64" t="s">
        <v>90</v>
      </c>
      <c r="U508" s="64" t="s">
        <v>90</v>
      </c>
      <c r="V508" s="64" t="s">
        <v>90</v>
      </c>
      <c r="W508" s="93" t="s">
        <v>90</v>
      </c>
    </row>
    <row r="509" spans="1:23" ht="32.25" customHeight="1" x14ac:dyDescent="0.25">
      <c r="A509" s="58"/>
      <c r="B509" s="160" t="s">
        <v>56</v>
      </c>
      <c r="C509" s="141" t="s">
        <v>151</v>
      </c>
      <c r="D509" s="58" t="s">
        <v>90</v>
      </c>
      <c r="E509" s="58" t="s">
        <v>90</v>
      </c>
      <c r="F509" s="58" t="s">
        <v>90</v>
      </c>
      <c r="G509" s="104" t="s">
        <v>236</v>
      </c>
      <c r="H509" s="180" t="s">
        <v>70</v>
      </c>
      <c r="I509" s="178"/>
      <c r="J509" s="179"/>
      <c r="K509" s="12" t="s">
        <v>90</v>
      </c>
      <c r="L509" s="12" t="s">
        <v>90</v>
      </c>
      <c r="M509" s="12" t="s">
        <v>90</v>
      </c>
      <c r="N509" s="12" t="s">
        <v>90</v>
      </c>
      <c r="O509" s="12" t="s">
        <v>90</v>
      </c>
      <c r="P509" s="12" t="s">
        <v>90</v>
      </c>
      <c r="Q509" s="12">
        <f t="shared" ref="Q509:V509" si="122">Q511+Q512+Q514+Q510+Q513</f>
        <v>3438924.3099999996</v>
      </c>
      <c r="R509" s="12">
        <f t="shared" si="122"/>
        <v>4589696.9560000002</v>
      </c>
      <c r="S509" s="12">
        <f t="shared" si="122"/>
        <v>5152518.2620000001</v>
      </c>
      <c r="T509" s="12">
        <f t="shared" si="122"/>
        <v>2639252.6</v>
      </c>
      <c r="U509" s="12">
        <f t="shared" si="122"/>
        <v>0</v>
      </c>
      <c r="V509" s="12">
        <f t="shared" si="122"/>
        <v>0</v>
      </c>
      <c r="W509" s="93">
        <f t="shared" si="121"/>
        <v>15820392.128</v>
      </c>
    </row>
    <row r="510" spans="1:23" ht="32.25" customHeight="1" x14ac:dyDescent="0.25">
      <c r="A510" s="58"/>
      <c r="B510" s="161"/>
      <c r="C510" s="165"/>
      <c r="D510" s="58"/>
      <c r="E510" s="58"/>
      <c r="F510" s="58"/>
      <c r="G510" s="58"/>
      <c r="H510" s="64">
        <v>1004</v>
      </c>
      <c r="I510" s="64" t="s">
        <v>561</v>
      </c>
      <c r="J510" s="64">
        <v>313</v>
      </c>
      <c r="K510" s="12" t="s">
        <v>90</v>
      </c>
      <c r="L510" s="12" t="s">
        <v>90</v>
      </c>
      <c r="M510" s="12" t="s">
        <v>90</v>
      </c>
      <c r="N510" s="12" t="s">
        <v>90</v>
      </c>
      <c r="O510" s="12" t="s">
        <v>90</v>
      </c>
      <c r="P510" s="12" t="s">
        <v>90</v>
      </c>
      <c r="Q510" s="12">
        <v>1095841.8</v>
      </c>
      <c r="R510" s="12">
        <v>477269.7</v>
      </c>
      <c r="S510" s="12">
        <v>649443.19999999995</v>
      </c>
      <c r="T510" s="12">
        <v>0</v>
      </c>
      <c r="U510" s="12">
        <v>0</v>
      </c>
      <c r="V510" s="12">
        <v>0</v>
      </c>
      <c r="W510" s="93">
        <f t="shared" si="121"/>
        <v>2222554.7000000002</v>
      </c>
    </row>
    <row r="511" spans="1:23" ht="32.25" customHeight="1" x14ac:dyDescent="0.25">
      <c r="A511" s="58"/>
      <c r="B511" s="164"/>
      <c r="C511" s="165"/>
      <c r="D511" s="58"/>
      <c r="E511" s="58"/>
      <c r="F511" s="58"/>
      <c r="G511" s="58"/>
      <c r="H511" s="64">
        <v>1004</v>
      </c>
      <c r="I511" s="64" t="s">
        <v>552</v>
      </c>
      <c r="J511" s="64">
        <v>313</v>
      </c>
      <c r="K511" s="12" t="s">
        <v>90</v>
      </c>
      <c r="L511" s="12" t="s">
        <v>90</v>
      </c>
      <c r="M511" s="12" t="s">
        <v>90</v>
      </c>
      <c r="N511" s="12" t="s">
        <v>90</v>
      </c>
      <c r="O511" s="12" t="s">
        <v>90</v>
      </c>
      <c r="P511" s="12" t="s">
        <v>90</v>
      </c>
      <c r="Q511" s="12">
        <v>2133893</v>
      </c>
      <c r="R511" s="12">
        <v>3832285.3</v>
      </c>
      <c r="S511" s="12">
        <v>4036212.6</v>
      </c>
      <c r="T511" s="12">
        <v>2400002.7000000002</v>
      </c>
      <c r="U511" s="12">
        <v>0</v>
      </c>
      <c r="V511" s="12">
        <v>0</v>
      </c>
      <c r="W511" s="93">
        <f t="shared" si="121"/>
        <v>12402393.600000001</v>
      </c>
    </row>
    <row r="512" spans="1:23" ht="32.25" customHeight="1" x14ac:dyDescent="0.25">
      <c r="A512" s="58"/>
      <c r="B512" s="119" t="s">
        <v>91</v>
      </c>
      <c r="C512" s="165"/>
      <c r="D512" s="58"/>
      <c r="E512" s="58"/>
      <c r="F512" s="58"/>
      <c r="G512" s="58"/>
      <c r="H512" s="64">
        <v>1004</v>
      </c>
      <c r="I512" s="64" t="s">
        <v>551</v>
      </c>
      <c r="J512" s="64">
        <v>244</v>
      </c>
      <c r="K512" s="12" t="s">
        <v>90</v>
      </c>
      <c r="L512" s="12" t="s">
        <v>90</v>
      </c>
      <c r="M512" s="12" t="s">
        <v>90</v>
      </c>
      <c r="N512" s="12" t="s">
        <v>90</v>
      </c>
      <c r="O512" s="12" t="s">
        <v>90</v>
      </c>
      <c r="P512" s="12" t="s">
        <v>90</v>
      </c>
      <c r="Q512" s="12">
        <v>3036.31</v>
      </c>
      <c r="R512" s="12">
        <v>5064</v>
      </c>
      <c r="S512" s="12">
        <v>3446</v>
      </c>
      <c r="T512" s="12">
        <v>1887</v>
      </c>
      <c r="U512" s="12">
        <v>0</v>
      </c>
      <c r="V512" s="12">
        <v>0</v>
      </c>
      <c r="W512" s="93">
        <f t="shared" si="121"/>
        <v>13433.31</v>
      </c>
    </row>
    <row r="513" spans="1:23" ht="32.25" customHeight="1" x14ac:dyDescent="0.25">
      <c r="A513" s="58"/>
      <c r="B513" s="28"/>
      <c r="C513" s="165"/>
      <c r="D513" s="58"/>
      <c r="E513" s="58"/>
      <c r="F513" s="58"/>
      <c r="G513" s="58"/>
      <c r="H513" s="64">
        <v>1004</v>
      </c>
      <c r="I513" s="64" t="s">
        <v>561</v>
      </c>
      <c r="J513" s="64">
        <v>313</v>
      </c>
      <c r="K513" s="12" t="s">
        <v>90</v>
      </c>
      <c r="L513" s="12" t="s">
        <v>90</v>
      </c>
      <c r="M513" s="12" t="s">
        <v>90</v>
      </c>
      <c r="N513" s="12" t="s">
        <v>90</v>
      </c>
      <c r="O513" s="12" t="s">
        <v>90</v>
      </c>
      <c r="P513" s="12" t="s">
        <v>90</v>
      </c>
      <c r="Q513" s="12">
        <v>69947.3</v>
      </c>
      <c r="R513" s="12">
        <v>30464</v>
      </c>
      <c r="S513" s="12">
        <v>64230.6</v>
      </c>
      <c r="T513" s="12">
        <v>0</v>
      </c>
      <c r="U513" s="12">
        <v>0</v>
      </c>
      <c r="V513" s="12">
        <v>0</v>
      </c>
      <c r="W513" s="93">
        <f t="shared" si="121"/>
        <v>164641.9</v>
      </c>
    </row>
    <row r="514" spans="1:23" ht="25.5" customHeight="1" x14ac:dyDescent="0.25">
      <c r="A514" s="59"/>
      <c r="B514" s="15"/>
      <c r="C514" s="142"/>
      <c r="D514" s="58"/>
      <c r="E514" s="58"/>
      <c r="F514" s="58"/>
      <c r="G514" s="58"/>
      <c r="H514" s="64">
        <v>1004</v>
      </c>
      <c r="I514" s="64" t="s">
        <v>552</v>
      </c>
      <c r="J514" s="64">
        <v>313</v>
      </c>
      <c r="K514" s="12" t="s">
        <v>90</v>
      </c>
      <c r="L514" s="12" t="s">
        <v>90</v>
      </c>
      <c r="M514" s="12" t="s">
        <v>90</v>
      </c>
      <c r="N514" s="12" t="s">
        <v>90</v>
      </c>
      <c r="O514" s="12" t="s">
        <v>90</v>
      </c>
      <c r="P514" s="12" t="s">
        <v>90</v>
      </c>
      <c r="Q514" s="12">
        <v>136205.9</v>
      </c>
      <c r="R514" s="12">
        <v>244613.95600000001</v>
      </c>
      <c r="S514" s="12">
        <v>399185.86200000002</v>
      </c>
      <c r="T514" s="12">
        <v>237362.9</v>
      </c>
      <c r="U514" s="12">
        <v>0</v>
      </c>
      <c r="V514" s="12">
        <v>0</v>
      </c>
      <c r="W514" s="93">
        <f t="shared" si="121"/>
        <v>1017368.6180000001</v>
      </c>
    </row>
    <row r="515" spans="1:23" ht="63.75" customHeight="1" x14ac:dyDescent="0.25">
      <c r="A515" s="58" t="s">
        <v>301</v>
      </c>
      <c r="B515" s="15" t="s">
        <v>1054</v>
      </c>
      <c r="C515" s="30" t="s">
        <v>571</v>
      </c>
      <c r="D515" s="64" t="s">
        <v>90</v>
      </c>
      <c r="F515" s="64" t="s">
        <v>90</v>
      </c>
      <c r="G515" s="64" t="s">
        <v>236</v>
      </c>
      <c r="H515" s="64" t="s">
        <v>90</v>
      </c>
      <c r="I515" s="64" t="s">
        <v>90</v>
      </c>
      <c r="J515" s="64" t="s">
        <v>90</v>
      </c>
      <c r="K515" s="64" t="s">
        <v>90</v>
      </c>
      <c r="L515" s="64" t="s">
        <v>90</v>
      </c>
      <c r="M515" s="64" t="s">
        <v>90</v>
      </c>
      <c r="N515" s="64" t="s">
        <v>90</v>
      </c>
      <c r="O515" s="64" t="s">
        <v>90</v>
      </c>
      <c r="P515" s="64" t="s">
        <v>90</v>
      </c>
      <c r="Q515" s="7">
        <v>32000</v>
      </c>
      <c r="R515" s="7">
        <v>30014</v>
      </c>
      <c r="S515" s="7">
        <v>29411</v>
      </c>
      <c r="T515" s="7">
        <v>14528</v>
      </c>
      <c r="U515" s="7">
        <v>0</v>
      </c>
      <c r="V515" s="7">
        <v>0</v>
      </c>
      <c r="W515" s="93" t="s">
        <v>90</v>
      </c>
    </row>
    <row r="516" spans="1:23" ht="150.75" customHeight="1" x14ac:dyDescent="0.25">
      <c r="A516" s="57" t="s">
        <v>302</v>
      </c>
      <c r="B516" s="15" t="s">
        <v>1055</v>
      </c>
      <c r="C516" s="30" t="s">
        <v>99</v>
      </c>
      <c r="D516" s="64" t="s">
        <v>90</v>
      </c>
      <c r="E516" s="64" t="s">
        <v>1019</v>
      </c>
      <c r="F516" s="64" t="s">
        <v>618</v>
      </c>
      <c r="G516" s="64" t="s">
        <v>236</v>
      </c>
      <c r="H516" s="64" t="s">
        <v>90</v>
      </c>
      <c r="I516" s="64" t="s">
        <v>90</v>
      </c>
      <c r="J516" s="64" t="s">
        <v>90</v>
      </c>
      <c r="K516" s="64" t="s">
        <v>90</v>
      </c>
      <c r="L516" s="64" t="s">
        <v>90</v>
      </c>
      <c r="M516" s="12" t="s">
        <v>90</v>
      </c>
      <c r="N516" s="64" t="s">
        <v>90</v>
      </c>
      <c r="O516" s="64" t="s">
        <v>90</v>
      </c>
      <c r="P516" s="64" t="s">
        <v>90</v>
      </c>
      <c r="Q516" s="12">
        <v>35.5</v>
      </c>
      <c r="R516" s="64">
        <v>0</v>
      </c>
      <c r="S516" s="64">
        <v>0</v>
      </c>
      <c r="T516" s="64">
        <v>22</v>
      </c>
      <c r="U516" s="64">
        <v>0</v>
      </c>
      <c r="V516" s="64">
        <v>0</v>
      </c>
      <c r="W516" s="93" t="s">
        <v>90</v>
      </c>
    </row>
    <row r="517" spans="1:23" ht="72.75" customHeight="1" x14ac:dyDescent="0.25">
      <c r="A517" s="57" t="s">
        <v>605</v>
      </c>
      <c r="B517" s="15" t="s">
        <v>608</v>
      </c>
      <c r="C517" s="117" t="s">
        <v>90</v>
      </c>
      <c r="D517" s="64">
        <v>1</v>
      </c>
      <c r="E517" s="64" t="s">
        <v>90</v>
      </c>
      <c r="F517" s="64" t="s">
        <v>613</v>
      </c>
      <c r="G517" s="64" t="s">
        <v>236</v>
      </c>
      <c r="H517" s="64" t="s">
        <v>90</v>
      </c>
      <c r="I517" s="64" t="s">
        <v>90</v>
      </c>
      <c r="J517" s="64" t="s">
        <v>90</v>
      </c>
      <c r="K517" s="64" t="s">
        <v>90</v>
      </c>
      <c r="L517" s="81" t="s">
        <v>90</v>
      </c>
      <c r="M517" s="81" t="s">
        <v>90</v>
      </c>
      <c r="N517" s="81" t="s">
        <v>90</v>
      </c>
      <c r="O517" s="81" t="s">
        <v>90</v>
      </c>
      <c r="P517" s="81" t="s">
        <v>90</v>
      </c>
      <c r="Q517" s="81" t="s">
        <v>90</v>
      </c>
      <c r="R517" s="81" t="s">
        <v>90</v>
      </c>
      <c r="S517" s="64" t="s">
        <v>90</v>
      </c>
      <c r="T517" s="64" t="s">
        <v>90</v>
      </c>
      <c r="U517" s="64" t="s">
        <v>90</v>
      </c>
      <c r="V517" s="64" t="s">
        <v>90</v>
      </c>
      <c r="W517" s="93" t="s">
        <v>90</v>
      </c>
    </row>
    <row r="518" spans="1:23" ht="36" customHeight="1" x14ac:dyDescent="0.25">
      <c r="A518" s="57"/>
      <c r="B518" s="15" t="s">
        <v>91</v>
      </c>
      <c r="C518" s="117" t="s">
        <v>92</v>
      </c>
      <c r="D518" s="64" t="s">
        <v>90</v>
      </c>
      <c r="E518" s="64" t="s">
        <v>90</v>
      </c>
      <c r="F518" s="64" t="s">
        <v>90</v>
      </c>
      <c r="G518" s="64" t="s">
        <v>90</v>
      </c>
      <c r="H518" s="64">
        <v>1004</v>
      </c>
      <c r="I518" s="64" t="s">
        <v>1029</v>
      </c>
      <c r="J518" s="64">
        <v>313</v>
      </c>
      <c r="K518" s="20" t="s">
        <v>90</v>
      </c>
      <c r="L518" s="20" t="s">
        <v>90</v>
      </c>
      <c r="M518" s="20" t="s">
        <v>90</v>
      </c>
      <c r="N518" s="20" t="s">
        <v>90</v>
      </c>
      <c r="O518" s="20" t="s">
        <v>90</v>
      </c>
      <c r="P518" s="20" t="s">
        <v>90</v>
      </c>
      <c r="Q518" s="20" t="s">
        <v>90</v>
      </c>
      <c r="R518" s="20" t="s">
        <v>90</v>
      </c>
      <c r="S518" s="20">
        <v>0</v>
      </c>
      <c r="T518" s="12">
        <v>500</v>
      </c>
      <c r="U518" s="64">
        <v>389.7</v>
      </c>
      <c r="V518" s="64">
        <v>502.4</v>
      </c>
      <c r="W518" s="93">
        <f t="shared" si="121"/>
        <v>1392.1</v>
      </c>
    </row>
    <row r="519" spans="1:23" ht="70.5" customHeight="1" x14ac:dyDescent="0.25">
      <c r="A519" s="57" t="s">
        <v>604</v>
      </c>
      <c r="B519" s="15" t="s">
        <v>1071</v>
      </c>
      <c r="C519" s="123" t="s">
        <v>90</v>
      </c>
      <c r="D519" s="64">
        <v>1</v>
      </c>
      <c r="E519" s="64" t="s">
        <v>90</v>
      </c>
      <c r="F519" s="64" t="s">
        <v>610</v>
      </c>
      <c r="G519" s="64" t="s">
        <v>236</v>
      </c>
      <c r="H519" s="64" t="s">
        <v>90</v>
      </c>
      <c r="I519" s="64" t="s">
        <v>90</v>
      </c>
      <c r="J519" s="64" t="s">
        <v>90</v>
      </c>
      <c r="K519" s="64" t="s">
        <v>90</v>
      </c>
      <c r="L519" s="64" t="s">
        <v>90</v>
      </c>
      <c r="M519" s="12" t="s">
        <v>90</v>
      </c>
      <c r="N519" s="64" t="s">
        <v>90</v>
      </c>
      <c r="O519" s="64" t="s">
        <v>90</v>
      </c>
      <c r="P519" s="64" t="s">
        <v>90</v>
      </c>
      <c r="Q519" s="12" t="s">
        <v>90</v>
      </c>
      <c r="R519" s="64" t="s">
        <v>90</v>
      </c>
      <c r="S519" s="64" t="s">
        <v>90</v>
      </c>
      <c r="T519" s="64" t="s">
        <v>90</v>
      </c>
      <c r="U519" s="64" t="s">
        <v>90</v>
      </c>
      <c r="V519" s="64" t="s">
        <v>90</v>
      </c>
      <c r="W519" s="93" t="s">
        <v>90</v>
      </c>
    </row>
    <row r="520" spans="1:23" ht="36" customHeight="1" x14ac:dyDescent="0.25">
      <c r="A520" s="57"/>
      <c r="B520" s="15" t="s">
        <v>91</v>
      </c>
      <c r="C520" s="117" t="s">
        <v>92</v>
      </c>
      <c r="D520" s="64" t="s">
        <v>90</v>
      </c>
      <c r="E520" s="64" t="s">
        <v>90</v>
      </c>
      <c r="F520" s="64" t="s">
        <v>90</v>
      </c>
      <c r="G520" s="64" t="s">
        <v>90</v>
      </c>
      <c r="H520" s="64">
        <v>1004</v>
      </c>
      <c r="I520" s="64" t="s">
        <v>603</v>
      </c>
      <c r="J520" s="64">
        <v>530</v>
      </c>
      <c r="K520" s="20" t="s">
        <v>90</v>
      </c>
      <c r="L520" s="20" t="s">
        <v>90</v>
      </c>
      <c r="M520" s="20" t="s">
        <v>90</v>
      </c>
      <c r="N520" s="20" t="s">
        <v>90</v>
      </c>
      <c r="O520" s="20" t="s">
        <v>90</v>
      </c>
      <c r="P520" s="20" t="s">
        <v>90</v>
      </c>
      <c r="Q520" s="20" t="s">
        <v>90</v>
      </c>
      <c r="R520" s="20" t="s">
        <v>90</v>
      </c>
      <c r="S520" s="33">
        <v>628382.5</v>
      </c>
      <c r="T520" s="12">
        <v>606311</v>
      </c>
      <c r="U520" s="64">
        <v>0</v>
      </c>
      <c r="V520" s="64">
        <v>0</v>
      </c>
      <c r="W520" s="93">
        <f t="shared" si="121"/>
        <v>1234693.5</v>
      </c>
    </row>
    <row r="521" spans="1:23" ht="72.75" customHeight="1" x14ac:dyDescent="0.25">
      <c r="A521" s="57" t="s">
        <v>1073</v>
      </c>
      <c r="B521" s="15" t="s">
        <v>1074</v>
      </c>
      <c r="C521" s="123" t="s">
        <v>90</v>
      </c>
      <c r="D521" s="64">
        <v>1</v>
      </c>
      <c r="E521" s="64" t="s">
        <v>90</v>
      </c>
      <c r="F521" s="64" t="s">
        <v>1077</v>
      </c>
      <c r="G521" s="64" t="s">
        <v>236</v>
      </c>
      <c r="H521" s="64" t="s">
        <v>90</v>
      </c>
      <c r="I521" s="64" t="s">
        <v>90</v>
      </c>
      <c r="J521" s="64" t="s">
        <v>90</v>
      </c>
      <c r="K521" s="64" t="s">
        <v>90</v>
      </c>
      <c r="L521" s="64" t="s">
        <v>90</v>
      </c>
      <c r="M521" s="12" t="s">
        <v>90</v>
      </c>
      <c r="N521" s="64" t="s">
        <v>90</v>
      </c>
      <c r="O521" s="64" t="s">
        <v>90</v>
      </c>
      <c r="P521" s="64" t="s">
        <v>90</v>
      </c>
      <c r="Q521" s="12" t="s">
        <v>90</v>
      </c>
      <c r="R521" s="64" t="s">
        <v>90</v>
      </c>
      <c r="S521" s="64" t="s">
        <v>90</v>
      </c>
      <c r="T521" s="64" t="s">
        <v>90</v>
      </c>
      <c r="U521" s="64" t="s">
        <v>90</v>
      </c>
      <c r="V521" s="64" t="s">
        <v>90</v>
      </c>
      <c r="W521" s="93" t="s">
        <v>90</v>
      </c>
    </row>
    <row r="522" spans="1:23" ht="36" customHeight="1" x14ac:dyDescent="0.25">
      <c r="A522" s="57"/>
      <c r="B522" s="15" t="s">
        <v>91</v>
      </c>
      <c r="C522" s="117" t="s">
        <v>92</v>
      </c>
      <c r="D522" s="64" t="s">
        <v>90</v>
      </c>
      <c r="E522" s="64" t="s">
        <v>90</v>
      </c>
      <c r="F522" s="64" t="s">
        <v>90</v>
      </c>
      <c r="G522" s="64" t="s">
        <v>90</v>
      </c>
      <c r="H522" s="64">
        <v>1004</v>
      </c>
      <c r="I522" s="64" t="s">
        <v>1030</v>
      </c>
      <c r="J522" s="64">
        <v>530</v>
      </c>
      <c r="K522" s="20" t="s">
        <v>90</v>
      </c>
      <c r="L522" s="20" t="s">
        <v>90</v>
      </c>
      <c r="M522" s="20" t="s">
        <v>90</v>
      </c>
      <c r="N522" s="20" t="s">
        <v>90</v>
      </c>
      <c r="O522" s="20" t="s">
        <v>90</v>
      </c>
      <c r="P522" s="20" t="s">
        <v>90</v>
      </c>
      <c r="Q522" s="20" t="s">
        <v>90</v>
      </c>
      <c r="R522" s="20" t="s">
        <v>90</v>
      </c>
      <c r="S522" s="20">
        <v>0</v>
      </c>
      <c r="T522" s="12">
        <v>764509.7</v>
      </c>
      <c r="U522" s="12">
        <v>1734890.2</v>
      </c>
      <c r="V522" s="12">
        <v>2322119.2000000002</v>
      </c>
      <c r="W522" s="93">
        <f t="shared" si="121"/>
        <v>4821519.0999999996</v>
      </c>
    </row>
    <row r="523" spans="1:23" ht="77.25" customHeight="1" x14ac:dyDescent="0.25">
      <c r="A523" s="64" t="s">
        <v>1075</v>
      </c>
      <c r="B523" s="118" t="s">
        <v>1022</v>
      </c>
      <c r="C523" s="117" t="s">
        <v>90</v>
      </c>
      <c r="D523" s="64">
        <v>1</v>
      </c>
      <c r="E523" s="64" t="s">
        <v>90</v>
      </c>
      <c r="F523" s="64" t="s">
        <v>610</v>
      </c>
      <c r="G523" s="64" t="s">
        <v>611</v>
      </c>
      <c r="H523" s="64" t="s">
        <v>90</v>
      </c>
      <c r="I523" s="64" t="s">
        <v>90</v>
      </c>
      <c r="J523" s="64" t="s">
        <v>90</v>
      </c>
      <c r="K523" s="64" t="s">
        <v>90</v>
      </c>
      <c r="L523" s="64" t="s">
        <v>90</v>
      </c>
      <c r="M523" s="12" t="s">
        <v>90</v>
      </c>
      <c r="N523" s="64" t="s">
        <v>90</v>
      </c>
      <c r="O523" s="64" t="s">
        <v>90</v>
      </c>
      <c r="P523" s="64" t="s">
        <v>90</v>
      </c>
      <c r="Q523" s="12" t="s">
        <v>90</v>
      </c>
      <c r="R523" s="64" t="s">
        <v>90</v>
      </c>
      <c r="S523" s="33">
        <v>0</v>
      </c>
      <c r="T523" s="64">
        <v>0</v>
      </c>
      <c r="U523" s="64" t="s">
        <v>90</v>
      </c>
      <c r="V523" s="64" t="s">
        <v>90</v>
      </c>
      <c r="W523" s="93" t="s">
        <v>1023</v>
      </c>
    </row>
    <row r="524" spans="1:23" ht="24" customHeight="1" x14ac:dyDescent="0.25">
      <c r="B524" s="118" t="s">
        <v>1024</v>
      </c>
      <c r="C524" s="117" t="s">
        <v>92</v>
      </c>
      <c r="D524" s="64" t="s">
        <v>90</v>
      </c>
      <c r="E524" s="64" t="s">
        <v>90</v>
      </c>
      <c r="F524" s="64" t="s">
        <v>90</v>
      </c>
      <c r="G524" s="64" t="s">
        <v>90</v>
      </c>
      <c r="H524" s="64" t="s">
        <v>90</v>
      </c>
      <c r="I524" s="64" t="s">
        <v>90</v>
      </c>
      <c r="J524" s="64" t="s">
        <v>90</v>
      </c>
      <c r="K524" s="64" t="s">
        <v>90</v>
      </c>
      <c r="L524" s="104" t="s">
        <v>90</v>
      </c>
      <c r="M524" s="12" t="s">
        <v>90</v>
      </c>
      <c r="N524" s="64" t="s">
        <v>90</v>
      </c>
      <c r="O524" s="64" t="s">
        <v>90</v>
      </c>
      <c r="P524" s="64" t="s">
        <v>90</v>
      </c>
      <c r="Q524" s="12" t="s">
        <v>90</v>
      </c>
      <c r="R524" s="64" t="s">
        <v>90</v>
      </c>
      <c r="S524" s="33">
        <v>0</v>
      </c>
      <c r="T524" s="64">
        <v>0</v>
      </c>
      <c r="U524" s="64" t="s">
        <v>90</v>
      </c>
      <c r="V524" s="64" t="s">
        <v>90</v>
      </c>
      <c r="W524" s="93" t="s">
        <v>1023</v>
      </c>
    </row>
    <row r="525" spans="1:23" ht="115.5" customHeight="1" x14ac:dyDescent="0.25">
      <c r="A525" s="147" t="s">
        <v>68</v>
      </c>
      <c r="B525" s="122" t="s">
        <v>457</v>
      </c>
      <c r="C525" s="120" t="s">
        <v>151</v>
      </c>
      <c r="D525" s="64">
        <v>1</v>
      </c>
      <c r="E525" s="64" t="s">
        <v>90</v>
      </c>
      <c r="F525" s="64" t="s">
        <v>619</v>
      </c>
      <c r="G525" s="64" t="s">
        <v>236</v>
      </c>
      <c r="H525" s="180" t="s">
        <v>70</v>
      </c>
      <c r="I525" s="178"/>
      <c r="J525" s="179"/>
      <c r="K525" s="104" t="s">
        <v>90</v>
      </c>
      <c r="L525" s="104" t="s">
        <v>90</v>
      </c>
      <c r="M525" s="12">
        <f>M527+M530</f>
        <v>25263.3</v>
      </c>
      <c r="N525" s="12">
        <f t="shared" ref="N525:Q525" si="123">N527+N530</f>
        <v>0</v>
      </c>
      <c r="O525" s="12">
        <f t="shared" si="123"/>
        <v>24562.319</v>
      </c>
      <c r="P525" s="12">
        <f t="shared" si="123"/>
        <v>26206.800000000003</v>
      </c>
      <c r="Q525" s="12">
        <f t="shared" si="123"/>
        <v>36439.355000000003</v>
      </c>
      <c r="R525" s="12">
        <f>R527+R530</f>
        <v>29991.7</v>
      </c>
      <c r="S525" s="12">
        <f>S527+S530</f>
        <v>18006.899999999998</v>
      </c>
      <c r="T525" s="12">
        <f>T527+T530</f>
        <v>6706.3</v>
      </c>
      <c r="U525" s="12">
        <f>U527+U530</f>
        <v>3312</v>
      </c>
      <c r="V525" s="12">
        <f>V527+V530</f>
        <v>5302.5</v>
      </c>
      <c r="W525" s="93">
        <f t="shared" si="121"/>
        <v>175791.174</v>
      </c>
    </row>
    <row r="526" spans="1:23" ht="33" customHeight="1" x14ac:dyDescent="0.25">
      <c r="A526" s="155"/>
      <c r="B526" s="119" t="s">
        <v>91</v>
      </c>
      <c r="C526" s="120" t="s">
        <v>151</v>
      </c>
      <c r="D526" s="64">
        <v>1</v>
      </c>
      <c r="E526" s="64" t="s">
        <v>90</v>
      </c>
      <c r="F526" s="64" t="s">
        <v>90</v>
      </c>
      <c r="G526" s="64" t="s">
        <v>90</v>
      </c>
      <c r="H526" s="180" t="s">
        <v>90</v>
      </c>
      <c r="I526" s="185"/>
      <c r="J526" s="186"/>
      <c r="K526" s="64" t="s">
        <v>90</v>
      </c>
      <c r="L526" s="64" t="s">
        <v>90</v>
      </c>
      <c r="M526" s="12" t="s">
        <v>90</v>
      </c>
      <c r="N526" s="64" t="s">
        <v>90</v>
      </c>
      <c r="O526" s="64" t="s">
        <v>90</v>
      </c>
      <c r="P526" s="64" t="s">
        <v>90</v>
      </c>
      <c r="Q526" s="64" t="s">
        <v>90</v>
      </c>
      <c r="R526" s="64" t="s">
        <v>90</v>
      </c>
      <c r="S526" s="64" t="s">
        <v>90</v>
      </c>
      <c r="T526" s="64" t="s">
        <v>90</v>
      </c>
      <c r="U526" s="64" t="s">
        <v>90</v>
      </c>
      <c r="V526" s="64" t="s">
        <v>90</v>
      </c>
      <c r="W526" s="93" t="s">
        <v>90</v>
      </c>
    </row>
    <row r="527" spans="1:23" ht="98.25" customHeight="1" x14ac:dyDescent="0.25">
      <c r="A527" s="64" t="s">
        <v>247</v>
      </c>
      <c r="B527" s="118" t="s">
        <v>445</v>
      </c>
      <c r="C527" s="141" t="s">
        <v>151</v>
      </c>
      <c r="D527" s="64" t="s">
        <v>90</v>
      </c>
      <c r="E527" s="64" t="s">
        <v>90</v>
      </c>
      <c r="F527" s="64" t="s">
        <v>90</v>
      </c>
      <c r="G527" s="64" t="s">
        <v>236</v>
      </c>
      <c r="H527" s="180" t="s">
        <v>70</v>
      </c>
      <c r="I527" s="178"/>
      <c r="J527" s="179"/>
      <c r="K527" s="20">
        <v>0</v>
      </c>
      <c r="L527" s="20">
        <v>0</v>
      </c>
      <c r="M527" s="12">
        <f t="shared" ref="M527:R527" si="124">M528+M529</f>
        <v>25263.3</v>
      </c>
      <c r="N527" s="12">
        <f t="shared" si="124"/>
        <v>0</v>
      </c>
      <c r="O527" s="12">
        <f t="shared" si="124"/>
        <v>24546.319</v>
      </c>
      <c r="P527" s="12">
        <f t="shared" si="124"/>
        <v>24858.9</v>
      </c>
      <c r="Q527" s="12">
        <f t="shared" si="124"/>
        <v>36403.355000000003</v>
      </c>
      <c r="R527" s="12">
        <f t="shared" si="124"/>
        <v>29723.3</v>
      </c>
      <c r="S527" s="12">
        <f>S528+S529</f>
        <v>17838.3</v>
      </c>
      <c r="T527" s="12">
        <f t="shared" ref="T527:V527" si="125">T528+T529</f>
        <v>6390</v>
      </c>
      <c r="U527" s="12">
        <f t="shared" si="125"/>
        <v>3312</v>
      </c>
      <c r="V527" s="12">
        <f t="shared" si="125"/>
        <v>5302.5</v>
      </c>
      <c r="W527" s="93">
        <f t="shared" si="121"/>
        <v>173637.97399999999</v>
      </c>
    </row>
    <row r="528" spans="1:23" ht="30" customHeight="1" x14ac:dyDescent="0.25">
      <c r="A528" s="147"/>
      <c r="B528" s="160" t="s">
        <v>91</v>
      </c>
      <c r="C528" s="165"/>
      <c r="D528" s="64" t="s">
        <v>90</v>
      </c>
      <c r="E528" s="64" t="s">
        <v>90</v>
      </c>
      <c r="F528" s="64" t="s">
        <v>90</v>
      </c>
      <c r="G528" s="64" t="s">
        <v>90</v>
      </c>
      <c r="H528" s="64">
        <v>1004</v>
      </c>
      <c r="I528" s="64" t="s">
        <v>238</v>
      </c>
      <c r="J528" s="64">
        <v>530</v>
      </c>
      <c r="K528" s="20">
        <v>0</v>
      </c>
      <c r="L528" s="20">
        <v>0</v>
      </c>
      <c r="M528" s="12">
        <v>25250.3</v>
      </c>
      <c r="N528" s="64">
        <v>0</v>
      </c>
      <c r="O528" s="24">
        <v>24546.319</v>
      </c>
      <c r="P528" s="24">
        <v>24858.9</v>
      </c>
      <c r="Q528" s="24">
        <v>36403.355000000003</v>
      </c>
      <c r="R528" s="24">
        <v>29723.3</v>
      </c>
      <c r="S528" s="24">
        <v>17838.3</v>
      </c>
      <c r="T528" s="24">
        <v>6390</v>
      </c>
      <c r="U528" s="24">
        <v>3312</v>
      </c>
      <c r="V528" s="24">
        <v>5302.5</v>
      </c>
      <c r="W528" s="93">
        <f t="shared" si="121"/>
        <v>173624.97399999999</v>
      </c>
    </row>
    <row r="529" spans="1:23" ht="24" customHeight="1" x14ac:dyDescent="0.25">
      <c r="A529" s="155"/>
      <c r="B529" s="161"/>
      <c r="C529" s="142"/>
      <c r="D529" s="64" t="s">
        <v>90</v>
      </c>
      <c r="E529" s="64" t="s">
        <v>90</v>
      </c>
      <c r="F529" s="64" t="s">
        <v>90</v>
      </c>
      <c r="G529" s="64" t="s">
        <v>90</v>
      </c>
      <c r="H529" s="64">
        <v>1004</v>
      </c>
      <c r="I529" s="64" t="s">
        <v>224</v>
      </c>
      <c r="J529" s="64">
        <v>530</v>
      </c>
      <c r="K529" s="20">
        <v>0</v>
      </c>
      <c r="L529" s="20">
        <v>0</v>
      </c>
      <c r="M529" s="12">
        <v>13</v>
      </c>
      <c r="N529" s="20">
        <v>0</v>
      </c>
      <c r="O529" s="20">
        <v>0</v>
      </c>
      <c r="P529" s="20">
        <v>0</v>
      </c>
      <c r="Q529" s="20">
        <v>0</v>
      </c>
      <c r="R529" s="20">
        <v>0</v>
      </c>
      <c r="S529" s="20">
        <v>0</v>
      </c>
      <c r="T529" s="20">
        <v>0</v>
      </c>
      <c r="U529" s="20">
        <v>0</v>
      </c>
      <c r="V529" s="20">
        <v>0</v>
      </c>
      <c r="W529" s="93">
        <f t="shared" si="121"/>
        <v>13</v>
      </c>
    </row>
    <row r="530" spans="1:23" ht="87.75" customHeight="1" x14ac:dyDescent="0.25">
      <c r="A530" s="147" t="s">
        <v>248</v>
      </c>
      <c r="B530" s="118" t="s">
        <v>1062</v>
      </c>
      <c r="C530" s="141" t="s">
        <v>151</v>
      </c>
      <c r="D530" s="64">
        <v>1</v>
      </c>
      <c r="E530" s="64" t="s">
        <v>90</v>
      </c>
      <c r="F530" s="64" t="s">
        <v>90</v>
      </c>
      <c r="G530" s="64" t="s">
        <v>236</v>
      </c>
      <c r="H530" s="180" t="s">
        <v>70</v>
      </c>
      <c r="I530" s="178"/>
      <c r="J530" s="179"/>
      <c r="K530" s="12">
        <v>0</v>
      </c>
      <c r="L530" s="12">
        <v>0</v>
      </c>
      <c r="M530" s="12">
        <f t="shared" ref="M530:R530" si="126">M531+M532</f>
        <v>0</v>
      </c>
      <c r="N530" s="12">
        <f t="shared" si="126"/>
        <v>0</v>
      </c>
      <c r="O530" s="12">
        <f t="shared" si="126"/>
        <v>16</v>
      </c>
      <c r="P530" s="12">
        <f t="shared" si="126"/>
        <v>1347.9</v>
      </c>
      <c r="Q530" s="12">
        <f t="shared" si="126"/>
        <v>36</v>
      </c>
      <c r="R530" s="12">
        <f t="shared" si="126"/>
        <v>268.39999999999998</v>
      </c>
      <c r="S530" s="12">
        <f>S531+S532</f>
        <v>168.6</v>
      </c>
      <c r="T530" s="12">
        <f>T531+T532</f>
        <v>316.3</v>
      </c>
      <c r="U530" s="12">
        <f>U531+U532</f>
        <v>0</v>
      </c>
      <c r="V530" s="12">
        <f>V531+V532</f>
        <v>0</v>
      </c>
      <c r="W530" s="93">
        <f t="shared" si="121"/>
        <v>2153.2000000000003</v>
      </c>
    </row>
    <row r="531" spans="1:23" ht="25.5" customHeight="1" x14ac:dyDescent="0.25">
      <c r="A531" s="155"/>
      <c r="B531" s="119" t="s">
        <v>91</v>
      </c>
      <c r="C531" s="165"/>
      <c r="D531" s="64" t="s">
        <v>90</v>
      </c>
      <c r="E531" s="64" t="s">
        <v>90</v>
      </c>
      <c r="F531" s="64" t="s">
        <v>90</v>
      </c>
      <c r="G531" s="64" t="s">
        <v>90</v>
      </c>
      <c r="H531" s="64">
        <v>1004</v>
      </c>
      <c r="I531" s="64" t="s">
        <v>244</v>
      </c>
      <c r="J531" s="64">
        <v>530</v>
      </c>
      <c r="K531" s="12">
        <v>0</v>
      </c>
      <c r="L531" s="12">
        <v>0</v>
      </c>
      <c r="M531" s="12">
        <v>0</v>
      </c>
      <c r="N531" s="12">
        <v>0</v>
      </c>
      <c r="O531" s="12">
        <v>0</v>
      </c>
      <c r="P531" s="12">
        <v>1337.9</v>
      </c>
      <c r="Q531" s="12">
        <v>0</v>
      </c>
      <c r="R531" s="12">
        <v>261.39999999999998</v>
      </c>
      <c r="S531" s="12">
        <v>157.1</v>
      </c>
      <c r="T531" s="12">
        <v>316.3</v>
      </c>
      <c r="U531" s="12">
        <v>0</v>
      </c>
      <c r="V531" s="12">
        <v>0</v>
      </c>
      <c r="W531" s="93">
        <f t="shared" si="121"/>
        <v>2072.7000000000003</v>
      </c>
    </row>
    <row r="532" spans="1:23" ht="26.25" customHeight="1" x14ac:dyDescent="0.25">
      <c r="A532" s="155"/>
      <c r="B532" s="28"/>
      <c r="C532" s="142"/>
      <c r="D532" s="64" t="s">
        <v>90</v>
      </c>
      <c r="E532" s="64" t="s">
        <v>90</v>
      </c>
      <c r="F532" s="64" t="s">
        <v>90</v>
      </c>
      <c r="G532" s="64" t="s">
        <v>90</v>
      </c>
      <c r="H532" s="64">
        <v>1004</v>
      </c>
      <c r="I532" s="64" t="s">
        <v>245</v>
      </c>
      <c r="J532" s="64">
        <v>530</v>
      </c>
      <c r="K532" s="12">
        <v>0</v>
      </c>
      <c r="L532" s="12">
        <v>0</v>
      </c>
      <c r="M532" s="12">
        <v>0</v>
      </c>
      <c r="N532" s="12">
        <v>0</v>
      </c>
      <c r="O532" s="12">
        <v>16</v>
      </c>
      <c r="P532" s="64">
        <v>10</v>
      </c>
      <c r="Q532" s="64">
        <v>36</v>
      </c>
      <c r="R532" s="64">
        <v>7</v>
      </c>
      <c r="S532" s="64">
        <v>11.5</v>
      </c>
      <c r="T532" s="20">
        <v>0</v>
      </c>
      <c r="U532" s="20">
        <v>0</v>
      </c>
      <c r="V532" s="20">
        <v>0</v>
      </c>
      <c r="W532" s="93">
        <f t="shared" si="121"/>
        <v>80.5</v>
      </c>
    </row>
    <row r="533" spans="1:23" ht="37.5" customHeight="1" x14ac:dyDescent="0.25">
      <c r="A533" s="147" t="s">
        <v>251</v>
      </c>
      <c r="B533" s="122" t="s">
        <v>320</v>
      </c>
      <c r="C533" s="117" t="s">
        <v>90</v>
      </c>
      <c r="D533" s="64">
        <v>1</v>
      </c>
      <c r="E533" s="64" t="s">
        <v>90</v>
      </c>
      <c r="F533" s="64" t="s">
        <v>90</v>
      </c>
      <c r="G533" s="64" t="s">
        <v>236</v>
      </c>
      <c r="H533" s="64" t="s">
        <v>90</v>
      </c>
      <c r="I533" s="64" t="s">
        <v>90</v>
      </c>
      <c r="J533" s="64" t="s">
        <v>90</v>
      </c>
      <c r="K533" s="64" t="s">
        <v>90</v>
      </c>
      <c r="L533" s="64" t="s">
        <v>90</v>
      </c>
      <c r="M533" s="64" t="s">
        <v>90</v>
      </c>
      <c r="N533" s="64" t="s">
        <v>90</v>
      </c>
      <c r="O533" s="64" t="s">
        <v>90</v>
      </c>
      <c r="P533" s="64" t="s">
        <v>90</v>
      </c>
      <c r="Q533" s="64" t="s">
        <v>90</v>
      </c>
      <c r="R533" s="64" t="s">
        <v>90</v>
      </c>
      <c r="S533" s="64" t="s">
        <v>90</v>
      </c>
      <c r="T533" s="64" t="s">
        <v>90</v>
      </c>
      <c r="U533" s="64" t="s">
        <v>90</v>
      </c>
      <c r="V533" s="64" t="s">
        <v>90</v>
      </c>
      <c r="W533" s="93" t="s">
        <v>90</v>
      </c>
    </row>
    <row r="534" spans="1:23" ht="27.75" customHeight="1" x14ac:dyDescent="0.25">
      <c r="A534" s="155"/>
      <c r="B534" s="118" t="s">
        <v>91</v>
      </c>
      <c r="C534" s="30" t="s">
        <v>151</v>
      </c>
      <c r="D534" s="64" t="s">
        <v>90</v>
      </c>
      <c r="E534" s="64" t="s">
        <v>90</v>
      </c>
      <c r="F534" s="64" t="s">
        <v>90</v>
      </c>
      <c r="G534" s="64" t="s">
        <v>90</v>
      </c>
      <c r="H534" s="64" t="s">
        <v>90</v>
      </c>
      <c r="I534" s="64" t="s">
        <v>90</v>
      </c>
      <c r="J534" s="64" t="s">
        <v>90</v>
      </c>
      <c r="K534" s="64" t="s">
        <v>90</v>
      </c>
      <c r="L534" s="64" t="s">
        <v>90</v>
      </c>
      <c r="M534" s="64" t="s">
        <v>90</v>
      </c>
      <c r="N534" s="64" t="s">
        <v>90</v>
      </c>
      <c r="O534" s="64">
        <v>0</v>
      </c>
      <c r="P534" s="12">
        <f>P549+P553+P562</f>
        <v>385162.1</v>
      </c>
      <c r="Q534" s="12">
        <f>Q549+Q553+Q562+Q563</f>
        <v>364618.07</v>
      </c>
      <c r="R534" s="12">
        <f>R549+R553+R562+R563+R550</f>
        <v>238330.05000000002</v>
      </c>
      <c r="S534" s="12">
        <f>S549+S553+S562+S563+S550</f>
        <v>172060.9</v>
      </c>
      <c r="T534" s="12">
        <f>T549+T553+T562+T563+T550</f>
        <v>165087.79999999999</v>
      </c>
      <c r="U534" s="12">
        <f>U549+U553+U562+U563+U550</f>
        <v>110216.7</v>
      </c>
      <c r="V534" s="12">
        <f>V549+V553+V562+V563+V550</f>
        <v>58488.299999999996</v>
      </c>
      <c r="W534" s="93">
        <f t="shared" si="121"/>
        <v>1493963.92</v>
      </c>
    </row>
    <row r="535" spans="1:23" ht="24.75" customHeight="1" x14ac:dyDescent="0.25">
      <c r="A535" s="148"/>
      <c r="B535" s="118" t="s">
        <v>56</v>
      </c>
      <c r="C535" s="30" t="s">
        <v>151</v>
      </c>
      <c r="D535" s="64" t="s">
        <v>90</v>
      </c>
      <c r="E535" s="64" t="s">
        <v>90</v>
      </c>
      <c r="F535" s="64" t="s">
        <v>90</v>
      </c>
      <c r="G535" s="57" t="s">
        <v>90</v>
      </c>
      <c r="H535" s="64" t="s">
        <v>90</v>
      </c>
      <c r="I535" s="64" t="s">
        <v>90</v>
      </c>
      <c r="J535" s="64" t="s">
        <v>90</v>
      </c>
      <c r="K535" s="64" t="s">
        <v>90</v>
      </c>
      <c r="L535" s="64" t="s">
        <v>90</v>
      </c>
      <c r="M535" s="64" t="s">
        <v>90</v>
      </c>
      <c r="N535" s="64" t="s">
        <v>90</v>
      </c>
      <c r="O535" s="64">
        <v>0</v>
      </c>
      <c r="P535" s="12">
        <f>P538+P546+P560</f>
        <v>1007674.8</v>
      </c>
      <c r="Q535" s="12">
        <f>Q538+Q546+Q560+Q561</f>
        <v>1837288.9940000002</v>
      </c>
      <c r="R535" s="12">
        <f>R538+R546+R560+R561+R547</f>
        <v>3106578.9000000004</v>
      </c>
      <c r="S535" s="12">
        <f>S538+S546+S560+S561+S547</f>
        <v>3858476.3</v>
      </c>
      <c r="T535" s="12">
        <f>T538+T546+T560+T561+T547</f>
        <v>2277324.5</v>
      </c>
      <c r="U535" s="12">
        <f>U538+U546+U560+U561+U547</f>
        <v>1749657.2000000002</v>
      </c>
      <c r="V535" s="12">
        <f>V538+V546+V560+V561+V547</f>
        <v>1175206.7</v>
      </c>
      <c r="W535" s="93">
        <f t="shared" si="121"/>
        <v>15012207.393999998</v>
      </c>
    </row>
    <row r="536" spans="1:23" ht="52.5" customHeight="1" x14ac:dyDescent="0.25">
      <c r="A536" s="57" t="s">
        <v>577</v>
      </c>
      <c r="B536" s="118" t="s">
        <v>467</v>
      </c>
      <c r="C536" s="120" t="s">
        <v>99</v>
      </c>
      <c r="D536" s="57">
        <v>1</v>
      </c>
      <c r="E536" s="57" t="s">
        <v>1021</v>
      </c>
      <c r="F536" s="57" t="s">
        <v>615</v>
      </c>
      <c r="G536" s="57" t="s">
        <v>236</v>
      </c>
      <c r="H536" s="57" t="s">
        <v>90</v>
      </c>
      <c r="I536" s="57" t="s">
        <v>90</v>
      </c>
      <c r="J536" s="57" t="s">
        <v>90</v>
      </c>
      <c r="K536" s="57" t="s">
        <v>90</v>
      </c>
      <c r="L536" s="57" t="s">
        <v>90</v>
      </c>
      <c r="M536" s="57" t="s">
        <v>90</v>
      </c>
      <c r="N536" s="57" t="s">
        <v>90</v>
      </c>
      <c r="O536" s="57" t="s">
        <v>90</v>
      </c>
      <c r="P536" s="57">
        <v>0</v>
      </c>
      <c r="Q536" s="57">
        <v>0</v>
      </c>
      <c r="R536" s="41">
        <v>100</v>
      </c>
      <c r="S536" s="41">
        <v>100</v>
      </c>
      <c r="T536" s="41">
        <v>100</v>
      </c>
      <c r="U536" s="41">
        <v>100</v>
      </c>
      <c r="V536" s="41">
        <v>100</v>
      </c>
      <c r="W536" s="93" t="s">
        <v>90</v>
      </c>
    </row>
    <row r="537" spans="1:23" ht="38.25" customHeight="1" x14ac:dyDescent="0.25">
      <c r="A537" s="57" t="s">
        <v>252</v>
      </c>
      <c r="B537" s="15" t="s">
        <v>319</v>
      </c>
      <c r="C537" s="117" t="s">
        <v>90</v>
      </c>
      <c r="D537" s="64">
        <v>1</v>
      </c>
      <c r="E537" s="64" t="s">
        <v>90</v>
      </c>
      <c r="F537" s="64" t="s">
        <v>90</v>
      </c>
      <c r="G537" s="64" t="s">
        <v>236</v>
      </c>
      <c r="H537" s="57" t="s">
        <v>90</v>
      </c>
      <c r="I537" s="57" t="s">
        <v>90</v>
      </c>
      <c r="J537" s="57" t="s">
        <v>90</v>
      </c>
      <c r="K537" s="57" t="s">
        <v>90</v>
      </c>
      <c r="L537" s="57" t="s">
        <v>90</v>
      </c>
      <c r="M537" s="57" t="s">
        <v>90</v>
      </c>
      <c r="N537" s="57" t="s">
        <v>90</v>
      </c>
      <c r="O537" s="57" t="s">
        <v>90</v>
      </c>
      <c r="P537" s="57" t="s">
        <v>90</v>
      </c>
      <c r="Q537" s="57" t="s">
        <v>90</v>
      </c>
      <c r="R537" s="57" t="s">
        <v>90</v>
      </c>
      <c r="S537" s="57" t="s">
        <v>90</v>
      </c>
      <c r="T537" s="57" t="s">
        <v>90</v>
      </c>
      <c r="U537" s="57" t="s">
        <v>90</v>
      </c>
      <c r="V537" s="57" t="s">
        <v>90</v>
      </c>
      <c r="W537" s="93" t="s">
        <v>90</v>
      </c>
    </row>
    <row r="538" spans="1:23" ht="32.25" customHeight="1" x14ac:dyDescent="0.25">
      <c r="A538" s="58"/>
      <c r="B538" s="119" t="s">
        <v>56</v>
      </c>
      <c r="C538" s="141" t="s">
        <v>151</v>
      </c>
      <c r="D538" s="147" t="s">
        <v>90</v>
      </c>
      <c r="E538" s="147" t="s">
        <v>90</v>
      </c>
      <c r="F538" s="147" t="s">
        <v>90</v>
      </c>
      <c r="G538" s="147" t="s">
        <v>90</v>
      </c>
      <c r="H538" s="180" t="s">
        <v>48</v>
      </c>
      <c r="I538" s="178"/>
      <c r="J538" s="179"/>
      <c r="K538" s="12" t="s">
        <v>90</v>
      </c>
      <c r="L538" s="12" t="s">
        <v>90</v>
      </c>
      <c r="M538" s="12" t="s">
        <v>90</v>
      </c>
      <c r="N538" s="12" t="s">
        <v>90</v>
      </c>
      <c r="O538" s="12" t="s">
        <v>90</v>
      </c>
      <c r="P538" s="12">
        <f t="shared" ref="P538:U538" si="127">P541+P542+P543+P539+P540</f>
        <v>547211.10000000009</v>
      </c>
      <c r="Q538" s="12">
        <f t="shared" si="127"/>
        <v>1142455.6940000001</v>
      </c>
      <c r="R538" s="12">
        <f t="shared" si="127"/>
        <v>1521771.7</v>
      </c>
      <c r="S538" s="12">
        <f t="shared" si="127"/>
        <v>1676299.2</v>
      </c>
      <c r="T538" s="12">
        <f t="shared" si="127"/>
        <v>0</v>
      </c>
      <c r="U538" s="12">
        <f t="shared" si="127"/>
        <v>0</v>
      </c>
      <c r="V538" s="12">
        <f t="shared" ref="V538" si="128">V541+V542+V543+V539+V540</f>
        <v>0</v>
      </c>
      <c r="W538" s="93">
        <f t="shared" si="121"/>
        <v>4887737.6940000001</v>
      </c>
    </row>
    <row r="539" spans="1:23" ht="32.25" customHeight="1" x14ac:dyDescent="0.25">
      <c r="A539" s="58"/>
      <c r="B539" s="28"/>
      <c r="C539" s="165"/>
      <c r="D539" s="155"/>
      <c r="E539" s="155"/>
      <c r="F539" s="155"/>
      <c r="G539" s="155"/>
      <c r="H539" s="64">
        <v>1004</v>
      </c>
      <c r="I539" s="64" t="s">
        <v>260</v>
      </c>
      <c r="J539" s="64">
        <v>111</v>
      </c>
      <c r="K539" s="12" t="s">
        <v>90</v>
      </c>
      <c r="L539" s="12" t="s">
        <v>90</v>
      </c>
      <c r="M539" s="12" t="s">
        <v>90</v>
      </c>
      <c r="N539" s="12" t="s">
        <v>90</v>
      </c>
      <c r="O539" s="12" t="s">
        <v>90</v>
      </c>
      <c r="P539" s="12">
        <v>1430.8</v>
      </c>
      <c r="Q539" s="12">
        <v>7930.1090000000004</v>
      </c>
      <c r="R539" s="12">
        <v>13118.3</v>
      </c>
      <c r="S539" s="12">
        <v>0</v>
      </c>
      <c r="T539" s="12">
        <v>0</v>
      </c>
      <c r="U539" s="12">
        <v>0</v>
      </c>
      <c r="V539" s="12">
        <v>0</v>
      </c>
      <c r="W539" s="93">
        <f t="shared" si="121"/>
        <v>22479.208999999999</v>
      </c>
    </row>
    <row r="540" spans="1:23" ht="32.25" customHeight="1" x14ac:dyDescent="0.25">
      <c r="A540" s="58"/>
      <c r="B540" s="28"/>
      <c r="C540" s="165"/>
      <c r="D540" s="155"/>
      <c r="E540" s="155"/>
      <c r="F540" s="155"/>
      <c r="G540" s="155"/>
      <c r="H540" s="64">
        <v>1004</v>
      </c>
      <c r="I540" s="64" t="s">
        <v>260</v>
      </c>
      <c r="J540" s="64">
        <v>119</v>
      </c>
      <c r="K540" s="12" t="s">
        <v>90</v>
      </c>
      <c r="L540" s="12" t="s">
        <v>90</v>
      </c>
      <c r="M540" s="12" t="s">
        <v>90</v>
      </c>
      <c r="N540" s="12" t="s">
        <v>90</v>
      </c>
      <c r="O540" s="12" t="s">
        <v>90</v>
      </c>
      <c r="P540" s="12">
        <v>432.1</v>
      </c>
      <c r="Q540" s="12">
        <v>2394.8910000000001</v>
      </c>
      <c r="R540" s="12">
        <v>3961.7</v>
      </c>
      <c r="S540" s="12">
        <v>0</v>
      </c>
      <c r="T540" s="12">
        <v>0</v>
      </c>
      <c r="U540" s="12">
        <v>0</v>
      </c>
      <c r="V540" s="12">
        <v>0</v>
      </c>
      <c r="W540" s="93">
        <f t="shared" si="121"/>
        <v>6788.6909999999998</v>
      </c>
    </row>
    <row r="541" spans="1:23" ht="32.25" customHeight="1" x14ac:dyDescent="0.25">
      <c r="A541" s="58"/>
      <c r="B541" s="28"/>
      <c r="C541" s="165"/>
      <c r="D541" s="155"/>
      <c r="E541" s="155"/>
      <c r="F541" s="155"/>
      <c r="G541" s="155"/>
      <c r="H541" s="64">
        <v>1004</v>
      </c>
      <c r="I541" s="64" t="s">
        <v>260</v>
      </c>
      <c r="J541" s="64">
        <v>244</v>
      </c>
      <c r="K541" s="12" t="s">
        <v>90</v>
      </c>
      <c r="L541" s="12" t="s">
        <v>90</v>
      </c>
      <c r="M541" s="12" t="s">
        <v>90</v>
      </c>
      <c r="N541" s="12" t="s">
        <v>90</v>
      </c>
      <c r="O541" s="12" t="s">
        <v>90</v>
      </c>
      <c r="P541" s="12">
        <v>1465.5</v>
      </c>
      <c r="Q541" s="12">
        <v>1581.88</v>
      </c>
      <c r="R541" s="12">
        <v>850</v>
      </c>
      <c r="S541" s="12">
        <v>4226.8</v>
      </c>
      <c r="T541" s="12">
        <v>0</v>
      </c>
      <c r="U541" s="12">
        <v>0</v>
      </c>
      <c r="V541" s="12">
        <v>0</v>
      </c>
      <c r="W541" s="93">
        <f t="shared" si="121"/>
        <v>8124.18</v>
      </c>
    </row>
    <row r="542" spans="1:23" ht="26.25" customHeight="1" x14ac:dyDescent="0.25">
      <c r="A542" s="58"/>
      <c r="B542" s="28"/>
      <c r="C542" s="165"/>
      <c r="D542" s="155"/>
      <c r="E542" s="155"/>
      <c r="F542" s="155"/>
      <c r="G542" s="155"/>
      <c r="H542" s="64">
        <v>1004</v>
      </c>
      <c r="I542" s="64" t="s">
        <v>260</v>
      </c>
      <c r="J542" s="64">
        <v>242</v>
      </c>
      <c r="K542" s="12" t="s">
        <v>90</v>
      </c>
      <c r="L542" s="12" t="s">
        <v>90</v>
      </c>
      <c r="M542" s="12" t="s">
        <v>90</v>
      </c>
      <c r="N542" s="12" t="s">
        <v>90</v>
      </c>
      <c r="O542" s="12" t="s">
        <v>90</v>
      </c>
      <c r="P542" s="12">
        <v>3132.4</v>
      </c>
      <c r="Q542" s="12">
        <v>3061.5210000000002</v>
      </c>
      <c r="R542" s="12">
        <v>4559.2</v>
      </c>
      <c r="S542" s="12">
        <v>19537.7</v>
      </c>
      <c r="T542" s="12">
        <v>0</v>
      </c>
      <c r="U542" s="12">
        <v>0</v>
      </c>
      <c r="V542" s="12">
        <v>0</v>
      </c>
      <c r="W542" s="93">
        <f t="shared" si="121"/>
        <v>30290.821</v>
      </c>
    </row>
    <row r="543" spans="1:23" ht="32.25" customHeight="1" x14ac:dyDescent="0.25">
      <c r="A543" s="59"/>
      <c r="B543" s="15"/>
      <c r="C543" s="142"/>
      <c r="D543" s="148"/>
      <c r="E543" s="148"/>
      <c r="F543" s="148"/>
      <c r="G543" s="148"/>
      <c r="H543" s="64">
        <v>1004</v>
      </c>
      <c r="I543" s="64" t="s">
        <v>260</v>
      </c>
      <c r="J543" s="64">
        <v>313</v>
      </c>
      <c r="K543" s="12" t="s">
        <v>90</v>
      </c>
      <c r="L543" s="12" t="s">
        <v>90</v>
      </c>
      <c r="M543" s="12" t="s">
        <v>90</v>
      </c>
      <c r="N543" s="12" t="s">
        <v>90</v>
      </c>
      <c r="O543" s="12" t="s">
        <v>90</v>
      </c>
      <c r="P543" s="12">
        <v>540750.30000000005</v>
      </c>
      <c r="Q543" s="12">
        <v>1127487.2930000001</v>
      </c>
      <c r="R543" s="12">
        <v>1499282.5</v>
      </c>
      <c r="S543" s="12">
        <v>1652534.7</v>
      </c>
      <c r="T543" s="12">
        <v>0</v>
      </c>
      <c r="U543" s="12">
        <v>0</v>
      </c>
      <c r="V543" s="12">
        <v>0</v>
      </c>
      <c r="W543" s="93">
        <f t="shared" si="121"/>
        <v>4820054.7930000005</v>
      </c>
    </row>
    <row r="544" spans="1:23" ht="48.75" customHeight="1" x14ac:dyDescent="0.25">
      <c r="A544" s="58" t="s">
        <v>578</v>
      </c>
      <c r="B544" s="28" t="s">
        <v>458</v>
      </c>
      <c r="C544" s="117" t="s">
        <v>272</v>
      </c>
      <c r="D544" s="64">
        <v>1</v>
      </c>
      <c r="E544" s="64" t="s">
        <v>38</v>
      </c>
      <c r="F544" s="64" t="s">
        <v>615</v>
      </c>
      <c r="G544" s="64" t="s">
        <v>236</v>
      </c>
      <c r="H544" s="64" t="s">
        <v>90</v>
      </c>
      <c r="I544" s="104" t="s">
        <v>90</v>
      </c>
      <c r="J544" s="104" t="s">
        <v>90</v>
      </c>
      <c r="K544" s="12" t="s">
        <v>90</v>
      </c>
      <c r="L544" s="12" t="s">
        <v>90</v>
      </c>
      <c r="M544" s="12" t="s">
        <v>90</v>
      </c>
      <c r="N544" s="12" t="s">
        <v>90</v>
      </c>
      <c r="O544" s="12" t="s">
        <v>90</v>
      </c>
      <c r="P544" s="7">
        <v>2371</v>
      </c>
      <c r="Q544" s="7">
        <v>2219</v>
      </c>
      <c r="R544" s="7">
        <v>12228</v>
      </c>
      <c r="S544" s="7">
        <v>12077</v>
      </c>
      <c r="T544" s="7">
        <v>0</v>
      </c>
      <c r="U544" s="7">
        <v>0</v>
      </c>
      <c r="V544" s="7">
        <v>0</v>
      </c>
      <c r="W544" s="93" t="s">
        <v>90</v>
      </c>
    </row>
    <row r="545" spans="1:23" ht="100.5" customHeight="1" x14ac:dyDescent="0.25">
      <c r="A545" s="147" t="s">
        <v>579</v>
      </c>
      <c r="B545" s="119" t="s">
        <v>459</v>
      </c>
      <c r="C545" s="120" t="s">
        <v>92</v>
      </c>
      <c r="D545" s="58">
        <v>1</v>
      </c>
      <c r="E545" s="58" t="s">
        <v>90</v>
      </c>
      <c r="F545" s="57" t="s">
        <v>615</v>
      </c>
      <c r="G545" s="57" t="s">
        <v>236</v>
      </c>
      <c r="H545" s="160" t="s">
        <v>48</v>
      </c>
      <c r="I545" s="181"/>
      <c r="J545" s="141"/>
      <c r="K545" s="12">
        <v>0</v>
      </c>
      <c r="L545" s="12">
        <v>0</v>
      </c>
      <c r="M545" s="12">
        <v>0</v>
      </c>
      <c r="N545" s="12">
        <v>0</v>
      </c>
      <c r="O545" s="12">
        <v>0</v>
      </c>
      <c r="P545" s="12">
        <f>P546+P549</f>
        <v>113716</v>
      </c>
      <c r="Q545" s="12">
        <f>Q546+Q549</f>
        <v>434726.1</v>
      </c>
      <c r="R545" s="12">
        <f>R546+R549+R547+R550</f>
        <v>1184867.7</v>
      </c>
      <c r="S545" s="12">
        <f>S546+S549</f>
        <v>1479469.3</v>
      </c>
      <c r="T545" s="12">
        <f>T546+T549</f>
        <v>1660565.5</v>
      </c>
      <c r="U545" s="12">
        <f>U546+U549</f>
        <v>1043131.8</v>
      </c>
      <c r="V545" s="12">
        <f>V546+V549</f>
        <v>375715.8</v>
      </c>
      <c r="W545" s="93">
        <f t="shared" si="121"/>
        <v>6292192.1999999993</v>
      </c>
    </row>
    <row r="546" spans="1:23" ht="29.25" customHeight="1" x14ac:dyDescent="0.25">
      <c r="A546" s="162"/>
      <c r="B546" s="160" t="s">
        <v>56</v>
      </c>
      <c r="C546" s="141" t="s">
        <v>92</v>
      </c>
      <c r="D546" s="64" t="s">
        <v>90</v>
      </c>
      <c r="E546" s="64" t="s">
        <v>90</v>
      </c>
      <c r="F546" s="64" t="s">
        <v>90</v>
      </c>
      <c r="G546" s="64" t="s">
        <v>90</v>
      </c>
      <c r="H546" s="64">
        <v>1004</v>
      </c>
      <c r="I546" s="64" t="s">
        <v>553</v>
      </c>
      <c r="J546" s="64">
        <v>313</v>
      </c>
      <c r="K546" s="12" t="s">
        <v>90</v>
      </c>
      <c r="L546" s="12" t="s">
        <v>90</v>
      </c>
      <c r="M546" s="12" t="s">
        <v>90</v>
      </c>
      <c r="N546" s="12" t="s">
        <v>90</v>
      </c>
      <c r="O546" s="12" t="s">
        <v>90</v>
      </c>
      <c r="P546" s="12">
        <v>106893</v>
      </c>
      <c r="Q546" s="12">
        <v>408642.5</v>
      </c>
      <c r="R546" s="12">
        <v>714990.4</v>
      </c>
      <c r="S546" s="12">
        <v>1346317.1</v>
      </c>
      <c r="T546" s="12">
        <v>1511114.6</v>
      </c>
      <c r="U546" s="12">
        <v>949249.9</v>
      </c>
      <c r="V546" s="12">
        <v>334387.09999999998</v>
      </c>
      <c r="W546" s="93">
        <f t="shared" si="121"/>
        <v>5371594.5999999996</v>
      </c>
    </row>
    <row r="547" spans="1:23" ht="29.25" customHeight="1" x14ac:dyDescent="0.25">
      <c r="A547" s="162"/>
      <c r="B547" s="163"/>
      <c r="C547" s="165"/>
      <c r="D547" s="64" t="s">
        <v>90</v>
      </c>
      <c r="E547" s="64" t="s">
        <v>90</v>
      </c>
      <c r="F547" s="64" t="s">
        <v>90</v>
      </c>
      <c r="G547" s="64" t="s">
        <v>90</v>
      </c>
      <c r="H547" s="64">
        <v>1004</v>
      </c>
      <c r="I547" s="64" t="s">
        <v>565</v>
      </c>
      <c r="J547" s="64">
        <v>313</v>
      </c>
      <c r="K547" s="12" t="s">
        <v>90</v>
      </c>
      <c r="L547" s="12" t="s">
        <v>90</v>
      </c>
      <c r="M547" s="12" t="s">
        <v>90</v>
      </c>
      <c r="N547" s="12" t="s">
        <v>90</v>
      </c>
      <c r="O547" s="12" t="s">
        <v>90</v>
      </c>
      <c r="P547" s="12">
        <v>0</v>
      </c>
      <c r="Q547" s="12">
        <v>0</v>
      </c>
      <c r="R547" s="12">
        <v>366478.1</v>
      </c>
      <c r="S547" s="12">
        <v>278373.09999999998</v>
      </c>
      <c r="T547" s="12">
        <v>0</v>
      </c>
      <c r="U547" s="12">
        <v>0</v>
      </c>
      <c r="V547" s="12">
        <v>0</v>
      </c>
      <c r="W547" s="93">
        <f t="shared" si="121"/>
        <v>644851.19999999995</v>
      </c>
    </row>
    <row r="548" spans="1:23" ht="31.5" customHeight="1" x14ac:dyDescent="0.25">
      <c r="A548" s="162"/>
      <c r="B548" s="180" t="s">
        <v>91</v>
      </c>
      <c r="C548" s="165"/>
      <c r="D548" s="64" t="s">
        <v>90</v>
      </c>
      <c r="E548" s="64" t="s">
        <v>90</v>
      </c>
      <c r="F548" s="64" t="s">
        <v>90</v>
      </c>
      <c r="G548" s="64" t="s">
        <v>90</v>
      </c>
      <c r="H548" s="64">
        <v>1004</v>
      </c>
      <c r="I548" s="64" t="s">
        <v>553</v>
      </c>
      <c r="J548" s="64">
        <v>244</v>
      </c>
      <c r="K548" s="12" t="s">
        <v>90</v>
      </c>
      <c r="L548" s="12" t="s">
        <v>90</v>
      </c>
      <c r="M548" s="12" t="s">
        <v>90</v>
      </c>
      <c r="N548" s="12" t="s">
        <v>90</v>
      </c>
      <c r="O548" s="12" t="s">
        <v>90</v>
      </c>
      <c r="P548" s="12">
        <v>0</v>
      </c>
      <c r="Q548" s="12">
        <v>0</v>
      </c>
      <c r="R548" s="12">
        <v>0</v>
      </c>
      <c r="S548" s="12">
        <v>0</v>
      </c>
      <c r="T548" s="12">
        <v>0</v>
      </c>
      <c r="U548" s="12">
        <v>0</v>
      </c>
      <c r="V548" s="12">
        <v>0</v>
      </c>
      <c r="W548" s="83">
        <f t="shared" si="121"/>
        <v>0</v>
      </c>
    </row>
    <row r="549" spans="1:23" ht="36.75" customHeight="1" x14ac:dyDescent="0.25">
      <c r="A549" s="162"/>
      <c r="B549" s="183"/>
      <c r="C549" s="174"/>
      <c r="D549" s="64" t="s">
        <v>90</v>
      </c>
      <c r="E549" s="64" t="s">
        <v>90</v>
      </c>
      <c r="F549" s="64" t="s">
        <v>90</v>
      </c>
      <c r="G549" s="64" t="s">
        <v>90</v>
      </c>
      <c r="H549" s="64">
        <v>1004</v>
      </c>
      <c r="I549" s="64" t="s">
        <v>553</v>
      </c>
      <c r="J549" s="64">
        <v>313</v>
      </c>
      <c r="K549" s="12" t="s">
        <v>90</v>
      </c>
      <c r="L549" s="12" t="s">
        <v>90</v>
      </c>
      <c r="M549" s="12" t="s">
        <v>90</v>
      </c>
      <c r="N549" s="12" t="s">
        <v>90</v>
      </c>
      <c r="O549" s="12" t="s">
        <v>90</v>
      </c>
      <c r="P549" s="12">
        <v>6823</v>
      </c>
      <c r="Q549" s="12">
        <v>26083.599999999999</v>
      </c>
      <c r="R549" s="12">
        <v>80007</v>
      </c>
      <c r="S549" s="12">
        <v>133152.20000000001</v>
      </c>
      <c r="T549" s="12">
        <v>149450.9</v>
      </c>
      <c r="U549" s="12">
        <v>93881.9</v>
      </c>
      <c r="V549" s="12">
        <v>41328.699999999997</v>
      </c>
      <c r="W549" s="93">
        <f t="shared" si="121"/>
        <v>530727.29999999993</v>
      </c>
    </row>
    <row r="550" spans="1:23" ht="36.75" customHeight="1" x14ac:dyDescent="0.25">
      <c r="A550" s="162"/>
      <c r="B550" s="183"/>
      <c r="C550" s="175"/>
      <c r="D550" s="64" t="s">
        <v>90</v>
      </c>
      <c r="E550" s="64" t="s">
        <v>90</v>
      </c>
      <c r="F550" s="64" t="s">
        <v>90</v>
      </c>
      <c r="G550" s="64" t="s">
        <v>90</v>
      </c>
      <c r="H550" s="64">
        <v>1004</v>
      </c>
      <c r="I550" s="64" t="s">
        <v>565</v>
      </c>
      <c r="J550" s="64">
        <v>313</v>
      </c>
      <c r="K550" s="12" t="s">
        <v>90</v>
      </c>
      <c r="L550" s="12" t="s">
        <v>90</v>
      </c>
      <c r="M550" s="12" t="s">
        <v>90</v>
      </c>
      <c r="N550" s="12" t="s">
        <v>90</v>
      </c>
      <c r="O550" s="12" t="s">
        <v>90</v>
      </c>
      <c r="P550" s="12">
        <v>0</v>
      </c>
      <c r="Q550" s="12">
        <v>0</v>
      </c>
      <c r="R550" s="12">
        <v>23392.2</v>
      </c>
      <c r="S550" s="12">
        <v>27531.4</v>
      </c>
      <c r="T550" s="12">
        <v>0</v>
      </c>
      <c r="U550" s="12">
        <v>0</v>
      </c>
      <c r="V550" s="12">
        <v>0</v>
      </c>
      <c r="W550" s="93">
        <f t="shared" si="121"/>
        <v>50923.600000000006</v>
      </c>
    </row>
    <row r="551" spans="1:23" ht="36.75" customHeight="1" x14ac:dyDescent="0.25">
      <c r="A551" s="64" t="s">
        <v>580</v>
      </c>
      <c r="B551" s="28" t="s">
        <v>460</v>
      </c>
      <c r="C551" s="120" t="s">
        <v>272</v>
      </c>
      <c r="D551" s="64">
        <v>1</v>
      </c>
      <c r="E551" s="64" t="s">
        <v>38</v>
      </c>
      <c r="F551" s="64" t="s">
        <v>90</v>
      </c>
      <c r="G551" s="64" t="s">
        <v>90</v>
      </c>
      <c r="H551" s="64" t="s">
        <v>90</v>
      </c>
      <c r="I551" s="64" t="s">
        <v>90</v>
      </c>
      <c r="J551" s="64" t="s">
        <v>90</v>
      </c>
      <c r="K551" s="64" t="s">
        <v>90</v>
      </c>
      <c r="L551" s="64" t="s">
        <v>90</v>
      </c>
      <c r="M551" s="12" t="s">
        <v>90</v>
      </c>
      <c r="N551" s="64" t="s">
        <v>90</v>
      </c>
      <c r="O551" s="64" t="s">
        <v>90</v>
      </c>
      <c r="P551" s="7">
        <v>500</v>
      </c>
      <c r="Q551" s="7">
        <v>530</v>
      </c>
      <c r="R551" s="7">
        <v>7527</v>
      </c>
      <c r="S551" s="7">
        <v>10420</v>
      </c>
      <c r="T551" s="7">
        <v>7128</v>
      </c>
      <c r="U551" s="7">
        <v>4268</v>
      </c>
      <c r="V551" s="7">
        <v>1478</v>
      </c>
      <c r="W551" s="93" t="s">
        <v>90</v>
      </c>
    </row>
    <row r="552" spans="1:23" ht="70.5" customHeight="1" x14ac:dyDescent="0.25">
      <c r="A552" s="28"/>
      <c r="B552" s="118" t="s">
        <v>455</v>
      </c>
      <c r="C552" s="120" t="s">
        <v>90</v>
      </c>
      <c r="D552" s="64">
        <v>1</v>
      </c>
      <c r="E552" s="64" t="s">
        <v>90</v>
      </c>
      <c r="F552" s="64" t="s">
        <v>615</v>
      </c>
      <c r="G552" s="64" t="s">
        <v>236</v>
      </c>
      <c r="H552" s="64" t="s">
        <v>90</v>
      </c>
      <c r="I552" s="64" t="s">
        <v>90</v>
      </c>
      <c r="J552" s="64" t="s">
        <v>90</v>
      </c>
      <c r="K552" s="64" t="s">
        <v>90</v>
      </c>
      <c r="L552" s="64" t="s">
        <v>90</v>
      </c>
      <c r="M552" s="12" t="s">
        <v>90</v>
      </c>
      <c r="N552" s="64" t="s">
        <v>90</v>
      </c>
      <c r="O552" s="64" t="s">
        <v>90</v>
      </c>
      <c r="P552" s="64" t="s">
        <v>90</v>
      </c>
      <c r="Q552" s="64" t="s">
        <v>90</v>
      </c>
      <c r="R552" s="64" t="s">
        <v>90</v>
      </c>
      <c r="S552" s="64" t="s">
        <v>90</v>
      </c>
      <c r="T552" s="64" t="s">
        <v>90</v>
      </c>
      <c r="U552" s="64" t="s">
        <v>90</v>
      </c>
      <c r="V552" s="64" t="s">
        <v>90</v>
      </c>
      <c r="W552" s="93" t="s">
        <v>90</v>
      </c>
    </row>
    <row r="553" spans="1:23" ht="23.25" customHeight="1" x14ac:dyDescent="0.25">
      <c r="A553" s="160"/>
      <c r="B553" s="160" t="s">
        <v>91</v>
      </c>
      <c r="C553" s="141" t="s">
        <v>90</v>
      </c>
      <c r="D553" s="147">
        <v>1</v>
      </c>
      <c r="E553" s="147" t="s">
        <v>90</v>
      </c>
      <c r="F553" s="147" t="s">
        <v>615</v>
      </c>
      <c r="G553" s="147" t="s">
        <v>236</v>
      </c>
      <c r="H553" s="64">
        <v>1004</v>
      </c>
      <c r="I553" s="64" t="s">
        <v>273</v>
      </c>
      <c r="J553" s="64" t="s">
        <v>90</v>
      </c>
      <c r="K553" s="12" t="s">
        <v>90</v>
      </c>
      <c r="L553" s="12" t="s">
        <v>90</v>
      </c>
      <c r="M553" s="12" t="s">
        <v>90</v>
      </c>
      <c r="N553" s="12" t="s">
        <v>90</v>
      </c>
      <c r="O553" s="12" t="s">
        <v>90</v>
      </c>
      <c r="P553" s="12">
        <f t="shared" ref="P553:U553" si="129">P554+P556+P555+P557</f>
        <v>371123.3</v>
      </c>
      <c r="Q553" s="12">
        <f>Q554+Q556+Q555+Q557</f>
        <v>332693.80000000005</v>
      </c>
      <c r="R553" s="12">
        <f>R554+R556+R555+R557</f>
        <v>124658.65</v>
      </c>
      <c r="S553" s="12">
        <f t="shared" si="129"/>
        <v>0</v>
      </c>
      <c r="T553" s="12">
        <f t="shared" si="129"/>
        <v>0</v>
      </c>
      <c r="U553" s="12">
        <f t="shared" si="129"/>
        <v>0</v>
      </c>
      <c r="V553" s="12">
        <f t="shared" ref="V553" si="130">V554+V556+V555+V557</f>
        <v>0</v>
      </c>
      <c r="W553" s="93">
        <f t="shared" si="121"/>
        <v>828475.75000000012</v>
      </c>
    </row>
    <row r="554" spans="1:23" ht="24" customHeight="1" x14ac:dyDescent="0.25">
      <c r="A554" s="155"/>
      <c r="B554" s="182"/>
      <c r="C554" s="174"/>
      <c r="D554" s="162"/>
      <c r="E554" s="162"/>
      <c r="F554" s="162"/>
      <c r="G554" s="162"/>
      <c r="H554" s="64">
        <v>1003</v>
      </c>
      <c r="I554" s="64" t="s">
        <v>207</v>
      </c>
      <c r="J554" s="64">
        <v>244</v>
      </c>
      <c r="K554" s="12" t="s">
        <v>90</v>
      </c>
      <c r="L554" s="12" t="s">
        <v>90</v>
      </c>
      <c r="M554" s="12" t="s">
        <v>90</v>
      </c>
      <c r="N554" s="12" t="s">
        <v>90</v>
      </c>
      <c r="O554" s="12" t="s">
        <v>90</v>
      </c>
      <c r="P554" s="12">
        <v>0</v>
      </c>
      <c r="Q554" s="12">
        <v>0</v>
      </c>
      <c r="R554" s="12">
        <v>0</v>
      </c>
      <c r="S554" s="12">
        <v>0</v>
      </c>
      <c r="T554" s="12">
        <v>0</v>
      </c>
      <c r="U554" s="12">
        <v>0</v>
      </c>
      <c r="V554" s="12">
        <v>0</v>
      </c>
      <c r="W554" s="83">
        <f t="shared" si="121"/>
        <v>0</v>
      </c>
    </row>
    <row r="555" spans="1:23" ht="25.5" customHeight="1" x14ac:dyDescent="0.25">
      <c r="A555" s="155"/>
      <c r="B555" s="182"/>
      <c r="C555" s="174"/>
      <c r="D555" s="162"/>
      <c r="E555" s="162"/>
      <c r="F555" s="162"/>
      <c r="G555" s="162"/>
      <c r="H555" s="64">
        <v>1004</v>
      </c>
      <c r="I555" s="64" t="s">
        <v>273</v>
      </c>
      <c r="J555" s="64">
        <v>244</v>
      </c>
      <c r="K555" s="12" t="s">
        <v>90</v>
      </c>
      <c r="L555" s="12" t="s">
        <v>90</v>
      </c>
      <c r="M555" s="12" t="s">
        <v>90</v>
      </c>
      <c r="N555" s="12" t="s">
        <v>90</v>
      </c>
      <c r="O555" s="12" t="s">
        <v>90</v>
      </c>
      <c r="P555" s="12">
        <v>5110</v>
      </c>
      <c r="Q555" s="12">
        <v>4397.8999999999996</v>
      </c>
      <c r="R555" s="12">
        <v>1671.75</v>
      </c>
      <c r="S555" s="12">
        <v>0</v>
      </c>
      <c r="T555" s="12">
        <v>0</v>
      </c>
      <c r="U555" s="12">
        <v>0</v>
      </c>
      <c r="V555" s="12">
        <v>0</v>
      </c>
      <c r="W555" s="93">
        <f t="shared" si="121"/>
        <v>11179.65</v>
      </c>
    </row>
    <row r="556" spans="1:23" ht="25.5" customHeight="1" x14ac:dyDescent="0.25">
      <c r="A556" s="155"/>
      <c r="B556" s="182"/>
      <c r="C556" s="174"/>
      <c r="D556" s="162"/>
      <c r="E556" s="162"/>
      <c r="F556" s="162"/>
      <c r="G556" s="162"/>
      <c r="H556" s="64">
        <v>1003</v>
      </c>
      <c r="I556" s="64" t="s">
        <v>273</v>
      </c>
      <c r="J556" s="64">
        <v>313</v>
      </c>
      <c r="K556" s="12" t="s">
        <v>90</v>
      </c>
      <c r="L556" s="12" t="s">
        <v>90</v>
      </c>
      <c r="M556" s="12" t="s">
        <v>90</v>
      </c>
      <c r="N556" s="12" t="s">
        <v>90</v>
      </c>
      <c r="O556" s="12" t="s">
        <v>90</v>
      </c>
      <c r="P556" s="12">
        <v>0</v>
      </c>
      <c r="Q556" s="12">
        <v>0</v>
      </c>
      <c r="R556" s="12">
        <v>0</v>
      </c>
      <c r="S556" s="12">
        <v>0</v>
      </c>
      <c r="T556" s="12">
        <v>0</v>
      </c>
      <c r="U556" s="12">
        <v>0</v>
      </c>
      <c r="V556" s="12">
        <v>0</v>
      </c>
      <c r="W556" s="83">
        <f t="shared" si="121"/>
        <v>0</v>
      </c>
    </row>
    <row r="557" spans="1:23" ht="27.75" customHeight="1" x14ac:dyDescent="0.25">
      <c r="A557" s="148"/>
      <c r="B557" s="163"/>
      <c r="C557" s="175"/>
      <c r="D557" s="173"/>
      <c r="E557" s="173"/>
      <c r="F557" s="173"/>
      <c r="G557" s="173"/>
      <c r="H557" s="64">
        <v>1004</v>
      </c>
      <c r="I557" s="64" t="s">
        <v>273</v>
      </c>
      <c r="J557" s="64">
        <v>313</v>
      </c>
      <c r="K557" s="12" t="s">
        <v>90</v>
      </c>
      <c r="L557" s="12" t="s">
        <v>90</v>
      </c>
      <c r="M557" s="12" t="s">
        <v>90</v>
      </c>
      <c r="N557" s="12" t="s">
        <v>90</v>
      </c>
      <c r="O557" s="12" t="s">
        <v>90</v>
      </c>
      <c r="P557" s="12">
        <v>366013.3</v>
      </c>
      <c r="Q557" s="12">
        <v>328295.90000000002</v>
      </c>
      <c r="R557" s="12">
        <v>122986.9</v>
      </c>
      <c r="S557" s="12">
        <v>0</v>
      </c>
      <c r="T557" s="12">
        <v>0</v>
      </c>
      <c r="U557" s="12">
        <v>0</v>
      </c>
      <c r="V557" s="12">
        <v>0</v>
      </c>
      <c r="W557" s="93">
        <f t="shared" si="121"/>
        <v>817296.1</v>
      </c>
    </row>
    <row r="558" spans="1:23" ht="37.5" customHeight="1" x14ac:dyDescent="0.25">
      <c r="A558" s="59" t="s">
        <v>581</v>
      </c>
      <c r="B558" s="28" t="s">
        <v>461</v>
      </c>
      <c r="C558" s="117" t="s">
        <v>272</v>
      </c>
      <c r="D558" s="64">
        <v>1</v>
      </c>
      <c r="E558" s="64" t="s">
        <v>38</v>
      </c>
      <c r="H558" s="64" t="s">
        <v>90</v>
      </c>
      <c r="I558" s="64" t="s">
        <v>90</v>
      </c>
      <c r="J558" s="64" t="s">
        <v>90</v>
      </c>
      <c r="K558" s="64" t="s">
        <v>90</v>
      </c>
      <c r="L558" s="64" t="s">
        <v>90</v>
      </c>
      <c r="M558" s="12" t="s">
        <v>90</v>
      </c>
      <c r="N558" s="64" t="s">
        <v>90</v>
      </c>
      <c r="O558" s="64" t="s">
        <v>90</v>
      </c>
      <c r="P558" s="7">
        <v>3700</v>
      </c>
      <c r="Q558" s="7">
        <v>3341</v>
      </c>
      <c r="R558" s="7">
        <v>1849</v>
      </c>
      <c r="S558" s="12">
        <v>0</v>
      </c>
      <c r="T558" s="12">
        <v>0</v>
      </c>
      <c r="U558" s="12">
        <v>0</v>
      </c>
      <c r="V558" s="12">
        <v>0</v>
      </c>
      <c r="W558" s="93" t="s">
        <v>90</v>
      </c>
    </row>
    <row r="559" spans="1:23" ht="89.25" customHeight="1" x14ac:dyDescent="0.25">
      <c r="A559" s="147" t="s">
        <v>582</v>
      </c>
      <c r="B559" s="118" t="s">
        <v>468</v>
      </c>
      <c r="C559" s="117" t="s">
        <v>90</v>
      </c>
      <c r="D559" s="64">
        <v>1</v>
      </c>
      <c r="E559" s="64" t="s">
        <v>90</v>
      </c>
      <c r="F559" s="64" t="s">
        <v>615</v>
      </c>
      <c r="G559" s="64" t="s">
        <v>236</v>
      </c>
      <c r="H559" s="64" t="s">
        <v>90</v>
      </c>
      <c r="I559" s="64" t="s">
        <v>90</v>
      </c>
      <c r="J559" s="64" t="s">
        <v>90</v>
      </c>
      <c r="K559" s="64" t="s">
        <v>90</v>
      </c>
      <c r="L559" s="64" t="s">
        <v>90</v>
      </c>
      <c r="M559" s="64" t="s">
        <v>90</v>
      </c>
      <c r="N559" s="64" t="s">
        <v>90</v>
      </c>
      <c r="O559" s="64" t="s">
        <v>90</v>
      </c>
      <c r="P559" s="64" t="s">
        <v>90</v>
      </c>
      <c r="Q559" s="64" t="s">
        <v>90</v>
      </c>
      <c r="R559" s="64" t="s">
        <v>90</v>
      </c>
      <c r="S559" s="64" t="s">
        <v>90</v>
      </c>
      <c r="T559" s="64" t="s">
        <v>90</v>
      </c>
      <c r="U559" s="64" t="s">
        <v>90</v>
      </c>
      <c r="V559" s="64" t="s">
        <v>90</v>
      </c>
      <c r="W559" s="93" t="s">
        <v>90</v>
      </c>
    </row>
    <row r="560" spans="1:23" ht="18" customHeight="1" x14ac:dyDescent="0.25">
      <c r="A560" s="162"/>
      <c r="B560" s="160" t="s">
        <v>56</v>
      </c>
      <c r="C560" s="141" t="s">
        <v>90</v>
      </c>
      <c r="D560" s="147" t="s">
        <v>90</v>
      </c>
      <c r="E560" s="147" t="s">
        <v>90</v>
      </c>
      <c r="F560" s="147" t="s">
        <v>90</v>
      </c>
      <c r="G560" s="57" t="s">
        <v>90</v>
      </c>
      <c r="H560" s="64">
        <v>1004</v>
      </c>
      <c r="I560" s="64" t="s">
        <v>281</v>
      </c>
      <c r="J560" s="64">
        <v>313</v>
      </c>
      <c r="K560" s="104" t="s">
        <v>90</v>
      </c>
      <c r="L560" s="104" t="s">
        <v>90</v>
      </c>
      <c r="M560" s="104" t="s">
        <v>90</v>
      </c>
      <c r="N560" s="104" t="s">
        <v>90</v>
      </c>
      <c r="O560" s="104" t="s">
        <v>90</v>
      </c>
      <c r="P560" s="12">
        <v>353570.7</v>
      </c>
      <c r="Q560" s="12">
        <v>0</v>
      </c>
      <c r="R560" s="12">
        <v>0</v>
      </c>
      <c r="S560" s="12">
        <v>0</v>
      </c>
      <c r="T560" s="12">
        <v>0</v>
      </c>
      <c r="U560" s="12">
        <v>0</v>
      </c>
      <c r="V560" s="12">
        <v>0</v>
      </c>
      <c r="W560" s="93">
        <f t="shared" si="121"/>
        <v>353570.7</v>
      </c>
    </row>
    <row r="561" spans="1:23" ht="20.25" customHeight="1" x14ac:dyDescent="0.25">
      <c r="A561" s="162"/>
      <c r="B561" s="163"/>
      <c r="C561" s="174"/>
      <c r="D561" s="162"/>
      <c r="E561" s="162"/>
      <c r="F561" s="162"/>
      <c r="G561" s="63"/>
      <c r="H561" s="64">
        <v>1004</v>
      </c>
      <c r="I561" s="64" t="s">
        <v>287</v>
      </c>
      <c r="J561" s="64">
        <v>313</v>
      </c>
      <c r="K561" s="104" t="s">
        <v>90</v>
      </c>
      <c r="L561" s="104" t="s">
        <v>90</v>
      </c>
      <c r="M561" s="104" t="s">
        <v>90</v>
      </c>
      <c r="N561" s="104" t="s">
        <v>90</v>
      </c>
      <c r="O561" s="104" t="s">
        <v>90</v>
      </c>
      <c r="P561" s="12">
        <v>0</v>
      </c>
      <c r="Q561" s="12">
        <v>286190.8</v>
      </c>
      <c r="R561" s="12">
        <v>503338.7</v>
      </c>
      <c r="S561" s="12">
        <v>557486.9</v>
      </c>
      <c r="T561" s="12">
        <v>766209.9</v>
      </c>
      <c r="U561" s="12">
        <v>800407.3</v>
      </c>
      <c r="V561" s="12">
        <v>840819.6</v>
      </c>
      <c r="W561" s="93">
        <f t="shared" si="121"/>
        <v>3754453.1999999997</v>
      </c>
    </row>
    <row r="562" spans="1:23" ht="21.75" customHeight="1" x14ac:dyDescent="0.25">
      <c r="A562" s="162"/>
      <c r="B562" s="160" t="s">
        <v>91</v>
      </c>
      <c r="C562" s="141" t="s">
        <v>90</v>
      </c>
      <c r="D562" s="147" t="s">
        <v>90</v>
      </c>
      <c r="E562" s="147" t="s">
        <v>90</v>
      </c>
      <c r="F562" s="147" t="s">
        <v>90</v>
      </c>
      <c r="G562" s="57" t="s">
        <v>90</v>
      </c>
      <c r="H562" s="64">
        <v>1004</v>
      </c>
      <c r="I562" s="64" t="s">
        <v>281</v>
      </c>
      <c r="J562" s="64">
        <v>313</v>
      </c>
      <c r="K562" s="104" t="s">
        <v>90</v>
      </c>
      <c r="L562" s="104" t="s">
        <v>90</v>
      </c>
      <c r="M562" s="104" t="s">
        <v>90</v>
      </c>
      <c r="N562" s="104" t="s">
        <v>90</v>
      </c>
      <c r="O562" s="104" t="s">
        <v>90</v>
      </c>
      <c r="P562" s="12">
        <v>7215.8</v>
      </c>
      <c r="Q562" s="12">
        <v>0</v>
      </c>
      <c r="R562" s="12">
        <v>0</v>
      </c>
      <c r="S562" s="12">
        <v>0</v>
      </c>
      <c r="T562" s="12">
        <v>0</v>
      </c>
      <c r="U562" s="12">
        <v>0</v>
      </c>
      <c r="V562" s="12">
        <v>0</v>
      </c>
      <c r="W562" s="93">
        <f t="shared" si="121"/>
        <v>7215.8</v>
      </c>
    </row>
    <row r="563" spans="1:23" ht="22.5" customHeight="1" x14ac:dyDescent="0.25">
      <c r="A563" s="173"/>
      <c r="B563" s="163"/>
      <c r="C563" s="174"/>
      <c r="D563" s="162"/>
      <c r="E563" s="162"/>
      <c r="F563" s="162"/>
      <c r="G563" s="63"/>
      <c r="H563" s="64">
        <v>1004</v>
      </c>
      <c r="I563" s="64" t="s">
        <v>287</v>
      </c>
      <c r="J563" s="64">
        <v>313</v>
      </c>
      <c r="K563" s="104" t="s">
        <v>90</v>
      </c>
      <c r="L563" s="104" t="s">
        <v>90</v>
      </c>
      <c r="M563" s="104" t="s">
        <v>90</v>
      </c>
      <c r="N563" s="104" t="s">
        <v>90</v>
      </c>
      <c r="O563" s="104" t="s">
        <v>90</v>
      </c>
      <c r="P563" s="12">
        <v>0</v>
      </c>
      <c r="Q563" s="12">
        <v>5840.67</v>
      </c>
      <c r="R563" s="12">
        <v>10272.200000000001</v>
      </c>
      <c r="S563" s="12">
        <v>11377.3</v>
      </c>
      <c r="T563" s="12">
        <v>15636.9</v>
      </c>
      <c r="U563" s="12">
        <v>16334.8</v>
      </c>
      <c r="V563" s="12">
        <v>17159.599999999999</v>
      </c>
      <c r="W563" s="93">
        <f t="shared" si="121"/>
        <v>76621.47</v>
      </c>
    </row>
    <row r="564" spans="1:23" ht="89.25" customHeight="1" x14ac:dyDescent="0.25">
      <c r="A564" s="64" t="s">
        <v>583</v>
      </c>
      <c r="B564" s="118" t="s">
        <v>589</v>
      </c>
      <c r="C564" s="117" t="s">
        <v>272</v>
      </c>
      <c r="D564" s="64">
        <v>1</v>
      </c>
      <c r="E564" s="64" t="s">
        <v>38</v>
      </c>
      <c r="F564" s="64" t="s">
        <v>615</v>
      </c>
      <c r="G564" s="64" t="s">
        <v>236</v>
      </c>
      <c r="H564" s="64" t="s">
        <v>90</v>
      </c>
      <c r="I564" s="64" t="s">
        <v>90</v>
      </c>
      <c r="J564" s="64" t="s">
        <v>90</v>
      </c>
      <c r="K564" s="64" t="s">
        <v>90</v>
      </c>
      <c r="L564" s="64" t="s">
        <v>90</v>
      </c>
      <c r="M564" s="12" t="s">
        <v>90</v>
      </c>
      <c r="N564" s="64" t="s">
        <v>90</v>
      </c>
      <c r="O564" s="64" t="s">
        <v>90</v>
      </c>
      <c r="P564" s="64">
        <v>0</v>
      </c>
      <c r="Q564" s="7">
        <v>4080</v>
      </c>
      <c r="R564" s="7">
        <v>6197</v>
      </c>
      <c r="S564" s="7">
        <v>5880</v>
      </c>
      <c r="T564" s="7">
        <v>4223</v>
      </c>
      <c r="U564" s="7">
        <v>4229</v>
      </c>
      <c r="V564" s="7">
        <v>4144</v>
      </c>
      <c r="W564" s="93" t="s">
        <v>90</v>
      </c>
    </row>
    <row r="565" spans="1:23" ht="68.25" customHeight="1" x14ac:dyDescent="0.25">
      <c r="B565" s="122" t="s">
        <v>586</v>
      </c>
      <c r="C565" s="117" t="s">
        <v>90</v>
      </c>
      <c r="D565" s="64" t="s">
        <v>90</v>
      </c>
      <c r="E565" s="64" t="s">
        <v>90</v>
      </c>
      <c r="F565" s="64" t="s">
        <v>90</v>
      </c>
      <c r="G565" s="64" t="s">
        <v>90</v>
      </c>
      <c r="H565" s="64" t="s">
        <v>90</v>
      </c>
      <c r="I565" s="64" t="s">
        <v>90</v>
      </c>
      <c r="J565" s="64" t="s">
        <v>90</v>
      </c>
      <c r="K565" s="64" t="s">
        <v>90</v>
      </c>
      <c r="L565" s="64" t="s">
        <v>90</v>
      </c>
      <c r="M565" s="12" t="s">
        <v>90</v>
      </c>
      <c r="N565" s="64" t="s">
        <v>90</v>
      </c>
      <c r="O565" s="64" t="s">
        <v>90</v>
      </c>
      <c r="P565" s="64" t="s">
        <v>90</v>
      </c>
      <c r="Q565" s="64" t="s">
        <v>90</v>
      </c>
      <c r="R565" s="64" t="s">
        <v>90</v>
      </c>
      <c r="S565" s="64" t="s">
        <v>90</v>
      </c>
      <c r="T565" s="64" t="s">
        <v>90</v>
      </c>
      <c r="U565" s="64" t="s">
        <v>90</v>
      </c>
      <c r="V565" s="7" t="s">
        <v>90</v>
      </c>
      <c r="W565" s="93" t="s">
        <v>90</v>
      </c>
    </row>
    <row r="566" spans="1:23" ht="392.25" customHeight="1" x14ac:dyDescent="0.25">
      <c r="A566" s="58" t="s">
        <v>496</v>
      </c>
      <c r="B566" s="122" t="s">
        <v>588</v>
      </c>
      <c r="C566" s="117" t="s">
        <v>90</v>
      </c>
      <c r="D566" s="64" t="s">
        <v>90</v>
      </c>
      <c r="E566" s="64" t="s">
        <v>90</v>
      </c>
      <c r="F566" s="104" t="s">
        <v>620</v>
      </c>
      <c r="G566" s="104" t="s">
        <v>621</v>
      </c>
      <c r="H566" s="64" t="s">
        <v>90</v>
      </c>
      <c r="I566" s="64" t="s">
        <v>90</v>
      </c>
      <c r="J566" s="64" t="s">
        <v>90</v>
      </c>
      <c r="K566" s="64" t="s">
        <v>90</v>
      </c>
      <c r="L566" s="64" t="s">
        <v>90</v>
      </c>
      <c r="M566" s="12" t="s">
        <v>90</v>
      </c>
      <c r="N566" s="64" t="s">
        <v>90</v>
      </c>
      <c r="O566" s="64" t="s">
        <v>90</v>
      </c>
      <c r="P566" s="64" t="s">
        <v>90</v>
      </c>
      <c r="Q566" s="64" t="s">
        <v>90</v>
      </c>
      <c r="R566" s="64" t="s">
        <v>90</v>
      </c>
      <c r="S566" s="64" t="s">
        <v>90</v>
      </c>
      <c r="T566" s="64" t="s">
        <v>90</v>
      </c>
      <c r="U566" s="64" t="s">
        <v>90</v>
      </c>
      <c r="V566" s="7" t="s">
        <v>90</v>
      </c>
      <c r="W566" s="93" t="s">
        <v>90</v>
      </c>
    </row>
    <row r="567" spans="1:23" ht="393" customHeight="1" x14ac:dyDescent="0.25">
      <c r="A567" s="58"/>
      <c r="B567" s="119" t="s">
        <v>91</v>
      </c>
      <c r="C567" s="117" t="s">
        <v>151</v>
      </c>
      <c r="D567" s="64">
        <v>1</v>
      </c>
      <c r="E567" s="64" t="s">
        <v>90</v>
      </c>
      <c r="F567" s="64" t="s">
        <v>620</v>
      </c>
      <c r="G567" s="64" t="s">
        <v>621</v>
      </c>
      <c r="H567" s="64" t="s">
        <v>90</v>
      </c>
      <c r="I567" s="64" t="s">
        <v>90</v>
      </c>
      <c r="J567" s="64" t="s">
        <v>90</v>
      </c>
      <c r="K567" s="42">
        <f>K580+K603</f>
        <v>19481</v>
      </c>
      <c r="L567" s="42">
        <f>L580+L603</f>
        <v>20178</v>
      </c>
      <c r="M567" s="12" t="s">
        <v>90</v>
      </c>
      <c r="N567" s="12" t="s">
        <v>90</v>
      </c>
      <c r="O567" s="12" t="s">
        <v>90</v>
      </c>
      <c r="P567" s="12" t="s">
        <v>90</v>
      </c>
      <c r="Q567" s="12" t="s">
        <v>90</v>
      </c>
      <c r="R567" s="12" t="s">
        <v>90</v>
      </c>
      <c r="S567" s="12" t="s">
        <v>90</v>
      </c>
      <c r="T567" s="12" t="s">
        <v>90</v>
      </c>
      <c r="U567" s="12" t="s">
        <v>90</v>
      </c>
      <c r="V567" s="12" t="s">
        <v>90</v>
      </c>
      <c r="W567" s="93">
        <f>SUM(K567:S567)</f>
        <v>39659</v>
      </c>
    </row>
    <row r="568" spans="1:23" ht="19.5" customHeight="1" x14ac:dyDescent="0.25">
      <c r="A568" s="58"/>
      <c r="B568" s="118" t="s">
        <v>94</v>
      </c>
      <c r="D568" s="64" t="s">
        <v>90</v>
      </c>
      <c r="E568" s="64" t="s">
        <v>90</v>
      </c>
      <c r="F568" s="64" t="s">
        <v>90</v>
      </c>
      <c r="G568" s="5"/>
      <c r="H568" s="87" t="s">
        <v>90</v>
      </c>
      <c r="I568" s="87" t="s">
        <v>90</v>
      </c>
      <c r="J568" s="87" t="s">
        <v>90</v>
      </c>
      <c r="K568" s="87" t="s">
        <v>90</v>
      </c>
      <c r="L568" s="87" t="s">
        <v>90</v>
      </c>
      <c r="M568" s="87" t="s">
        <v>90</v>
      </c>
      <c r="N568" s="87" t="s">
        <v>90</v>
      </c>
      <c r="O568" s="87" t="s">
        <v>90</v>
      </c>
      <c r="P568" s="87" t="s">
        <v>90</v>
      </c>
      <c r="Q568" s="87" t="s">
        <v>90</v>
      </c>
      <c r="R568" s="87" t="s">
        <v>90</v>
      </c>
      <c r="S568" s="87" t="s">
        <v>90</v>
      </c>
      <c r="T568" s="87" t="s">
        <v>90</v>
      </c>
      <c r="U568" s="87" t="s">
        <v>90</v>
      </c>
      <c r="V568" s="87" t="s">
        <v>90</v>
      </c>
      <c r="W568" s="97" t="s">
        <v>90</v>
      </c>
    </row>
    <row r="569" spans="1:23" ht="21.75" customHeight="1" x14ac:dyDescent="0.25">
      <c r="A569" s="58"/>
      <c r="B569" s="118" t="s">
        <v>622</v>
      </c>
      <c r="C569" s="117" t="s">
        <v>151</v>
      </c>
      <c r="G569" s="64" t="s">
        <v>93</v>
      </c>
      <c r="H569" s="64" t="s">
        <v>90</v>
      </c>
      <c r="I569" s="64" t="s">
        <v>90</v>
      </c>
      <c r="J569" s="64" t="s">
        <v>90</v>
      </c>
      <c r="K569" s="33">
        <f>K582+K605</f>
        <v>8169.02</v>
      </c>
      <c r="L569" s="33">
        <f>L582+L605</f>
        <v>8064.5869999999995</v>
      </c>
      <c r="M569" s="12" t="s">
        <v>90</v>
      </c>
      <c r="N569" s="33" t="s">
        <v>90</v>
      </c>
      <c r="O569" s="33" t="s">
        <v>90</v>
      </c>
      <c r="P569" s="33" t="s">
        <v>90</v>
      </c>
      <c r="Q569" s="64" t="s">
        <v>90</v>
      </c>
      <c r="R569" s="64" t="s">
        <v>90</v>
      </c>
      <c r="S569" s="64" t="s">
        <v>90</v>
      </c>
      <c r="T569" s="64" t="s">
        <v>90</v>
      </c>
      <c r="U569" s="64" t="s">
        <v>90</v>
      </c>
      <c r="V569" s="7" t="s">
        <v>90</v>
      </c>
      <c r="W569" s="93">
        <f>SUM(K569:L569)</f>
        <v>16233.607</v>
      </c>
    </row>
    <row r="570" spans="1:23" ht="18" customHeight="1" x14ac:dyDescent="0.25">
      <c r="A570" s="58"/>
      <c r="B570" s="118" t="s">
        <v>97</v>
      </c>
      <c r="C570" s="117" t="s">
        <v>151</v>
      </c>
      <c r="D570" s="64" t="s">
        <v>90</v>
      </c>
      <c r="E570" s="64" t="s">
        <v>90</v>
      </c>
      <c r="F570" s="64" t="s">
        <v>90</v>
      </c>
      <c r="H570" s="64" t="s">
        <v>90</v>
      </c>
      <c r="I570" s="64" t="s">
        <v>90</v>
      </c>
      <c r="J570" s="64" t="s">
        <v>90</v>
      </c>
      <c r="K570" s="64">
        <f>K583</f>
        <v>300</v>
      </c>
      <c r="L570" s="64">
        <f>L583</f>
        <v>400</v>
      </c>
      <c r="M570" s="12" t="s">
        <v>90</v>
      </c>
      <c r="N570" s="33" t="s">
        <v>90</v>
      </c>
      <c r="O570" s="33" t="s">
        <v>90</v>
      </c>
      <c r="P570" s="33" t="s">
        <v>90</v>
      </c>
      <c r="Q570" s="64" t="s">
        <v>90</v>
      </c>
      <c r="R570" s="64" t="s">
        <v>90</v>
      </c>
      <c r="S570" s="64" t="s">
        <v>90</v>
      </c>
      <c r="T570" s="64" t="s">
        <v>90</v>
      </c>
      <c r="U570" s="64" t="s">
        <v>90</v>
      </c>
      <c r="V570" s="7" t="s">
        <v>90</v>
      </c>
      <c r="W570" s="93">
        <f t="shared" ref="W570" si="131">SUM(K570:L570)</f>
        <v>700</v>
      </c>
    </row>
    <row r="571" spans="1:23" ht="48" customHeight="1" x14ac:dyDescent="0.25">
      <c r="A571" s="64" t="s">
        <v>623</v>
      </c>
      <c r="B571" s="118" t="s">
        <v>624</v>
      </c>
      <c r="C571" s="117" t="s">
        <v>126</v>
      </c>
      <c r="D571" s="64" t="s">
        <v>90</v>
      </c>
      <c r="E571" s="64" t="s">
        <v>90</v>
      </c>
      <c r="F571" s="64" t="s">
        <v>90</v>
      </c>
      <c r="G571" s="64" t="s">
        <v>90</v>
      </c>
      <c r="H571" s="64" t="s">
        <v>90</v>
      </c>
      <c r="I571" s="64" t="s">
        <v>90</v>
      </c>
      <c r="J571" s="64" t="s">
        <v>90</v>
      </c>
      <c r="K571" s="7">
        <v>2200</v>
      </c>
      <c r="L571" s="7">
        <v>2050</v>
      </c>
      <c r="M571" s="12" t="s">
        <v>90</v>
      </c>
      <c r="N571" s="64" t="s">
        <v>90</v>
      </c>
      <c r="O571" s="64" t="s">
        <v>90</v>
      </c>
      <c r="P571" s="64" t="s">
        <v>90</v>
      </c>
      <c r="Q571" s="64" t="s">
        <v>90</v>
      </c>
      <c r="R571" s="64" t="s">
        <v>90</v>
      </c>
      <c r="S571" s="64" t="s">
        <v>90</v>
      </c>
      <c r="T571" s="64" t="s">
        <v>90</v>
      </c>
      <c r="U571" s="64" t="s">
        <v>90</v>
      </c>
      <c r="V571" s="7" t="s">
        <v>90</v>
      </c>
      <c r="W571" s="93" t="s">
        <v>90</v>
      </c>
    </row>
    <row r="572" spans="1:23" ht="33.75" customHeight="1" x14ac:dyDescent="0.25">
      <c r="A572" s="64" t="s">
        <v>625</v>
      </c>
      <c r="B572" s="118" t="s">
        <v>626</v>
      </c>
      <c r="C572" s="117" t="s">
        <v>126</v>
      </c>
      <c r="D572" s="64" t="s">
        <v>90</v>
      </c>
      <c r="E572" s="64" t="s">
        <v>38</v>
      </c>
      <c r="F572" s="64" t="s">
        <v>90</v>
      </c>
      <c r="G572" s="64" t="s">
        <v>90</v>
      </c>
      <c r="H572" s="64" t="s">
        <v>90</v>
      </c>
      <c r="I572" s="64" t="s">
        <v>90</v>
      </c>
      <c r="J572" s="64" t="s">
        <v>90</v>
      </c>
      <c r="K572" s="7">
        <v>2150</v>
      </c>
      <c r="L572" s="7">
        <v>1900</v>
      </c>
      <c r="M572" s="12" t="s">
        <v>90</v>
      </c>
      <c r="N572" s="64" t="s">
        <v>90</v>
      </c>
      <c r="O572" s="64" t="s">
        <v>90</v>
      </c>
      <c r="P572" s="64" t="s">
        <v>90</v>
      </c>
      <c r="Q572" s="64" t="s">
        <v>90</v>
      </c>
      <c r="R572" s="64" t="s">
        <v>90</v>
      </c>
      <c r="S572" s="64" t="s">
        <v>90</v>
      </c>
      <c r="T572" s="64" t="s">
        <v>90</v>
      </c>
      <c r="U572" s="64" t="s">
        <v>90</v>
      </c>
      <c r="V572" s="7" t="s">
        <v>90</v>
      </c>
      <c r="W572" s="93" t="s">
        <v>90</v>
      </c>
    </row>
    <row r="573" spans="1:23" ht="48.75" customHeight="1" x14ac:dyDescent="0.25">
      <c r="A573" s="64" t="s">
        <v>627</v>
      </c>
      <c r="B573" s="118" t="s">
        <v>628</v>
      </c>
      <c r="C573" s="117" t="s">
        <v>99</v>
      </c>
      <c r="D573" s="64" t="s">
        <v>90</v>
      </c>
      <c r="E573" s="64" t="s">
        <v>38</v>
      </c>
      <c r="F573" s="64" t="s">
        <v>90</v>
      </c>
      <c r="G573" s="64" t="s">
        <v>90</v>
      </c>
      <c r="H573" s="64" t="s">
        <v>90</v>
      </c>
      <c r="I573" s="64" t="s">
        <v>90</v>
      </c>
      <c r="J573" s="64" t="s">
        <v>90</v>
      </c>
      <c r="K573" s="12">
        <v>1.7</v>
      </c>
      <c r="L573" s="12">
        <v>1.5</v>
      </c>
      <c r="M573" s="12" t="s">
        <v>90</v>
      </c>
      <c r="N573" s="64" t="s">
        <v>90</v>
      </c>
      <c r="O573" s="64" t="s">
        <v>90</v>
      </c>
      <c r="P573" s="64" t="s">
        <v>90</v>
      </c>
      <c r="Q573" s="64" t="s">
        <v>90</v>
      </c>
      <c r="R573" s="64" t="s">
        <v>90</v>
      </c>
      <c r="S573" s="64" t="s">
        <v>90</v>
      </c>
      <c r="T573" s="64" t="s">
        <v>90</v>
      </c>
      <c r="U573" s="64" t="s">
        <v>90</v>
      </c>
      <c r="V573" s="64" t="s">
        <v>90</v>
      </c>
      <c r="W573" s="93" t="s">
        <v>90</v>
      </c>
    </row>
    <row r="574" spans="1:23" ht="166.5" customHeight="1" x14ac:dyDescent="0.25">
      <c r="A574" s="64" t="s">
        <v>629</v>
      </c>
      <c r="B574" s="118" t="s">
        <v>630</v>
      </c>
      <c r="C574" s="117" t="s">
        <v>99</v>
      </c>
      <c r="D574" s="64" t="s">
        <v>90</v>
      </c>
      <c r="E574" s="64" t="s">
        <v>631</v>
      </c>
      <c r="F574" s="64" t="s">
        <v>90</v>
      </c>
      <c r="G574" s="64" t="s">
        <v>90</v>
      </c>
      <c r="H574" s="64" t="s">
        <v>90</v>
      </c>
      <c r="I574" s="64" t="s">
        <v>90</v>
      </c>
      <c r="J574" s="64" t="s">
        <v>90</v>
      </c>
      <c r="K574" s="12">
        <v>15.8</v>
      </c>
      <c r="L574" s="12">
        <v>13.7</v>
      </c>
      <c r="M574" s="12" t="s">
        <v>90</v>
      </c>
      <c r="N574" s="64" t="s">
        <v>90</v>
      </c>
      <c r="O574" s="64" t="s">
        <v>90</v>
      </c>
      <c r="P574" s="64" t="s">
        <v>90</v>
      </c>
      <c r="Q574" s="64" t="s">
        <v>90</v>
      </c>
      <c r="R574" s="64" t="s">
        <v>90</v>
      </c>
      <c r="S574" s="64" t="s">
        <v>90</v>
      </c>
      <c r="T574" s="64" t="s">
        <v>90</v>
      </c>
      <c r="U574" s="64" t="s">
        <v>90</v>
      </c>
      <c r="V574" s="64" t="s">
        <v>90</v>
      </c>
      <c r="W574" s="93" t="s">
        <v>90</v>
      </c>
    </row>
    <row r="575" spans="1:23" ht="196.5" customHeight="1" x14ac:dyDescent="0.25">
      <c r="A575" s="64" t="s">
        <v>632</v>
      </c>
      <c r="B575" s="118" t="s">
        <v>633</v>
      </c>
      <c r="C575" s="117" t="s">
        <v>126</v>
      </c>
      <c r="D575" s="64" t="s">
        <v>90</v>
      </c>
      <c r="E575" s="64" t="s">
        <v>634</v>
      </c>
      <c r="F575" s="64" t="s">
        <v>90</v>
      </c>
      <c r="G575" s="64" t="s">
        <v>90</v>
      </c>
      <c r="H575" s="64" t="s">
        <v>90</v>
      </c>
      <c r="I575" s="64" t="s">
        <v>90</v>
      </c>
      <c r="J575" s="64" t="s">
        <v>90</v>
      </c>
      <c r="K575" s="7">
        <v>75</v>
      </c>
      <c r="L575" s="7">
        <v>100</v>
      </c>
      <c r="M575" s="12" t="s">
        <v>90</v>
      </c>
      <c r="N575" s="64" t="s">
        <v>90</v>
      </c>
      <c r="O575" s="64" t="s">
        <v>90</v>
      </c>
      <c r="P575" s="64" t="s">
        <v>90</v>
      </c>
      <c r="Q575" s="64" t="s">
        <v>90</v>
      </c>
      <c r="R575" s="64" t="s">
        <v>90</v>
      </c>
      <c r="S575" s="64" t="s">
        <v>90</v>
      </c>
      <c r="T575" s="64" t="s">
        <v>90</v>
      </c>
      <c r="U575" s="64" t="s">
        <v>90</v>
      </c>
      <c r="V575" s="64" t="s">
        <v>90</v>
      </c>
      <c r="W575" s="93" t="s">
        <v>90</v>
      </c>
    </row>
    <row r="576" spans="1:23" ht="38.25" customHeight="1" x14ac:dyDescent="0.25">
      <c r="A576" s="64" t="s">
        <v>635</v>
      </c>
      <c r="B576" s="118" t="s">
        <v>636</v>
      </c>
      <c r="C576" s="117" t="s">
        <v>99</v>
      </c>
      <c r="D576" s="64" t="s">
        <v>90</v>
      </c>
      <c r="E576" s="64" t="s">
        <v>38</v>
      </c>
      <c r="F576" s="64" t="s">
        <v>90</v>
      </c>
      <c r="G576" s="64" t="s">
        <v>90</v>
      </c>
      <c r="H576" s="64" t="s">
        <v>90</v>
      </c>
      <c r="I576" s="64" t="s">
        <v>90</v>
      </c>
      <c r="J576" s="64" t="s">
        <v>90</v>
      </c>
      <c r="K576" s="12">
        <v>0.3</v>
      </c>
      <c r="L576" s="12">
        <v>0.2</v>
      </c>
      <c r="M576" s="12" t="s">
        <v>90</v>
      </c>
      <c r="N576" s="64" t="s">
        <v>90</v>
      </c>
      <c r="O576" s="64" t="s">
        <v>90</v>
      </c>
      <c r="P576" s="64" t="s">
        <v>90</v>
      </c>
      <c r="Q576" s="64" t="s">
        <v>90</v>
      </c>
      <c r="R576" s="64" t="s">
        <v>90</v>
      </c>
      <c r="S576" s="64" t="s">
        <v>90</v>
      </c>
      <c r="T576" s="64" t="s">
        <v>90</v>
      </c>
      <c r="U576" s="64" t="s">
        <v>90</v>
      </c>
      <c r="V576" s="64" t="s">
        <v>90</v>
      </c>
      <c r="W576" s="93" t="s">
        <v>90</v>
      </c>
    </row>
    <row r="577" spans="1:23" ht="99.75" customHeight="1" x14ac:dyDescent="0.25">
      <c r="A577" s="64" t="s">
        <v>637</v>
      </c>
      <c r="B577" s="118" t="s">
        <v>638</v>
      </c>
      <c r="C577" s="117" t="s">
        <v>73</v>
      </c>
      <c r="D577" s="64" t="s">
        <v>90</v>
      </c>
      <c r="E577" s="64" t="s">
        <v>639</v>
      </c>
      <c r="F577" s="64" t="s">
        <v>90</v>
      </c>
      <c r="G577" s="64" t="s">
        <v>90</v>
      </c>
      <c r="H577" s="64" t="s">
        <v>90</v>
      </c>
      <c r="I577" s="64" t="s">
        <v>90</v>
      </c>
      <c r="J577" s="64" t="s">
        <v>90</v>
      </c>
      <c r="K577" s="7">
        <v>1050</v>
      </c>
      <c r="L577" s="7">
        <v>950</v>
      </c>
      <c r="M577" s="12" t="s">
        <v>90</v>
      </c>
      <c r="N577" s="64" t="s">
        <v>90</v>
      </c>
      <c r="O577" s="64" t="s">
        <v>90</v>
      </c>
      <c r="P577" s="64" t="s">
        <v>90</v>
      </c>
      <c r="Q577" s="64" t="s">
        <v>90</v>
      </c>
      <c r="R577" s="64" t="s">
        <v>90</v>
      </c>
      <c r="S577" s="64" t="s">
        <v>90</v>
      </c>
      <c r="T577" s="64" t="s">
        <v>90</v>
      </c>
      <c r="U577" s="64" t="s">
        <v>90</v>
      </c>
      <c r="V577" s="64" t="s">
        <v>90</v>
      </c>
      <c r="W577" s="93" t="s">
        <v>90</v>
      </c>
    </row>
    <row r="578" spans="1:23" ht="66.75" customHeight="1" x14ac:dyDescent="0.25">
      <c r="A578" s="64" t="s">
        <v>640</v>
      </c>
      <c r="B578" s="118" t="s">
        <v>641</v>
      </c>
      <c r="C578" s="117" t="s">
        <v>126</v>
      </c>
      <c r="D578" s="64" t="s">
        <v>90</v>
      </c>
      <c r="E578" s="64" t="s">
        <v>38</v>
      </c>
      <c r="F578" s="64" t="s">
        <v>90</v>
      </c>
      <c r="G578" s="64" t="s">
        <v>90</v>
      </c>
      <c r="H578" s="64" t="s">
        <v>90</v>
      </c>
      <c r="I578" s="64" t="s">
        <v>90</v>
      </c>
      <c r="J578" s="64" t="s">
        <v>90</v>
      </c>
      <c r="K578" s="7">
        <v>1050</v>
      </c>
      <c r="L578" s="7">
        <v>950</v>
      </c>
      <c r="M578" s="12" t="s">
        <v>90</v>
      </c>
      <c r="N578" s="64" t="s">
        <v>90</v>
      </c>
      <c r="O578" s="64" t="s">
        <v>90</v>
      </c>
      <c r="P578" s="64" t="s">
        <v>90</v>
      </c>
      <c r="Q578" s="64" t="s">
        <v>90</v>
      </c>
      <c r="R578" s="64" t="s">
        <v>90</v>
      </c>
      <c r="S578" s="64" t="s">
        <v>90</v>
      </c>
      <c r="T578" s="64" t="s">
        <v>90</v>
      </c>
      <c r="U578" s="64" t="s">
        <v>90</v>
      </c>
      <c r="V578" s="64" t="s">
        <v>90</v>
      </c>
      <c r="W578" s="93" t="s">
        <v>90</v>
      </c>
    </row>
    <row r="579" spans="1:23" ht="83.25" customHeight="1" x14ac:dyDescent="0.25">
      <c r="A579" s="147" t="s">
        <v>642</v>
      </c>
      <c r="B579" s="122" t="s">
        <v>643</v>
      </c>
      <c r="C579" s="117" t="s">
        <v>90</v>
      </c>
      <c r="D579" s="64" t="s">
        <v>90</v>
      </c>
      <c r="E579" s="64" t="s">
        <v>38</v>
      </c>
      <c r="F579" s="64" t="s">
        <v>620</v>
      </c>
      <c r="G579" s="64" t="s">
        <v>236</v>
      </c>
      <c r="H579" s="64" t="s">
        <v>90</v>
      </c>
      <c r="I579" s="64" t="s">
        <v>90</v>
      </c>
      <c r="J579" s="64" t="s">
        <v>90</v>
      </c>
      <c r="K579" s="64">
        <v>200</v>
      </c>
      <c r="L579" s="64">
        <v>250</v>
      </c>
      <c r="M579" s="12" t="s">
        <v>90</v>
      </c>
      <c r="N579" s="64" t="s">
        <v>90</v>
      </c>
      <c r="O579" s="64" t="s">
        <v>90</v>
      </c>
      <c r="P579" s="64" t="s">
        <v>90</v>
      </c>
      <c r="Q579" s="64" t="s">
        <v>90</v>
      </c>
      <c r="R579" s="64" t="s">
        <v>90</v>
      </c>
      <c r="S579" s="64" t="s">
        <v>90</v>
      </c>
      <c r="T579" s="64" t="s">
        <v>90</v>
      </c>
      <c r="U579" s="64" t="s">
        <v>90</v>
      </c>
      <c r="V579" s="64" t="s">
        <v>90</v>
      </c>
      <c r="W579" s="93" t="s">
        <v>90</v>
      </c>
    </row>
    <row r="580" spans="1:23" ht="21.75" customHeight="1" x14ac:dyDescent="0.25">
      <c r="A580" s="155"/>
      <c r="B580" s="118" t="s">
        <v>91</v>
      </c>
      <c r="C580" s="117" t="s">
        <v>151</v>
      </c>
      <c r="D580" s="64">
        <v>0.5</v>
      </c>
      <c r="E580" s="64" t="s">
        <v>90</v>
      </c>
      <c r="F580" s="64" t="s">
        <v>90</v>
      </c>
      <c r="G580" s="64" t="s">
        <v>90</v>
      </c>
      <c r="H580" s="14" t="s">
        <v>644</v>
      </c>
      <c r="I580" s="14" t="s">
        <v>645</v>
      </c>
      <c r="J580" s="14" t="s">
        <v>646</v>
      </c>
      <c r="K580" s="20">
        <f>K586+K590+K594+K598</f>
        <v>12471</v>
      </c>
      <c r="L580" s="20">
        <f>L586+L590+L594+L598</f>
        <v>11598</v>
      </c>
      <c r="M580" s="12" t="s">
        <v>90</v>
      </c>
      <c r="N580" s="64" t="s">
        <v>90</v>
      </c>
      <c r="O580" s="64" t="s">
        <v>90</v>
      </c>
      <c r="P580" s="64" t="s">
        <v>90</v>
      </c>
      <c r="Q580" s="33" t="s">
        <v>90</v>
      </c>
      <c r="R580" s="64" t="s">
        <v>90</v>
      </c>
      <c r="S580" s="64" t="s">
        <v>90</v>
      </c>
      <c r="T580" s="64" t="s">
        <v>90</v>
      </c>
      <c r="U580" s="64" t="s">
        <v>90</v>
      </c>
      <c r="V580" s="64" t="s">
        <v>90</v>
      </c>
      <c r="W580" s="93">
        <f>SUM(K580:L580)</f>
        <v>24069</v>
      </c>
    </row>
    <row r="581" spans="1:23" ht="18.75" customHeight="1" x14ac:dyDescent="0.25">
      <c r="A581" s="155"/>
      <c r="B581" s="118" t="s">
        <v>94</v>
      </c>
      <c r="C581" s="117" t="s">
        <v>151</v>
      </c>
      <c r="D581" s="64" t="s">
        <v>90</v>
      </c>
      <c r="E581" s="104" t="s">
        <v>90</v>
      </c>
      <c r="F581" s="104" t="s">
        <v>90</v>
      </c>
      <c r="G581" s="104" t="s">
        <v>90</v>
      </c>
      <c r="H581" s="104" t="s">
        <v>90</v>
      </c>
      <c r="I581" s="104" t="s">
        <v>90</v>
      </c>
      <c r="J581" s="104" t="s">
        <v>90</v>
      </c>
      <c r="K581" s="33">
        <v>0</v>
      </c>
      <c r="L581" s="33">
        <v>0</v>
      </c>
      <c r="M581" s="33">
        <v>0</v>
      </c>
      <c r="N581" s="33">
        <v>0</v>
      </c>
      <c r="O581" s="33">
        <v>0</v>
      </c>
      <c r="P581" s="33">
        <v>0</v>
      </c>
      <c r="Q581" s="33">
        <v>0</v>
      </c>
      <c r="R581" s="33">
        <v>0</v>
      </c>
      <c r="S581" s="33">
        <v>0</v>
      </c>
      <c r="T581" s="33">
        <v>0</v>
      </c>
      <c r="U581" s="33">
        <v>0</v>
      </c>
      <c r="V581" s="33">
        <v>0</v>
      </c>
      <c r="W581" s="106">
        <v>0</v>
      </c>
    </row>
    <row r="582" spans="1:23" ht="18.75" customHeight="1" x14ac:dyDescent="0.25">
      <c r="A582" s="155"/>
      <c r="B582" s="118" t="s">
        <v>96</v>
      </c>
      <c r="C582" s="117" t="s">
        <v>151</v>
      </c>
      <c r="D582" s="104" t="s">
        <v>90</v>
      </c>
      <c r="E582" s="104" t="s">
        <v>90</v>
      </c>
      <c r="F582" s="104" t="s">
        <v>90</v>
      </c>
      <c r="G582" s="104" t="s">
        <v>90</v>
      </c>
      <c r="H582" s="104" t="s">
        <v>90</v>
      </c>
      <c r="I582" s="104" t="s">
        <v>90</v>
      </c>
      <c r="J582" s="104" t="s">
        <v>90</v>
      </c>
      <c r="K582" s="42">
        <f>K588+K592+K596+K600</f>
        <v>4976.6000000000004</v>
      </c>
      <c r="L582" s="64">
        <f>L588+L592+L596+L600</f>
        <v>4781.5</v>
      </c>
      <c r="M582" s="12" t="s">
        <v>90</v>
      </c>
      <c r="N582" s="33" t="s">
        <v>90</v>
      </c>
      <c r="O582" s="33" t="s">
        <v>90</v>
      </c>
      <c r="P582" s="33" t="s">
        <v>90</v>
      </c>
      <c r="Q582" s="64" t="s">
        <v>90</v>
      </c>
      <c r="R582" s="64" t="s">
        <v>90</v>
      </c>
      <c r="S582" s="64" t="s">
        <v>90</v>
      </c>
      <c r="T582" s="64" t="s">
        <v>90</v>
      </c>
      <c r="U582" s="64" t="s">
        <v>90</v>
      </c>
      <c r="V582" s="64" t="s">
        <v>90</v>
      </c>
      <c r="W582" s="93">
        <f t="shared" ref="W582" si="132">SUM(K582:L582)</f>
        <v>9758.1</v>
      </c>
    </row>
    <row r="583" spans="1:23" ht="24" customHeight="1" x14ac:dyDescent="0.25">
      <c r="A583" s="148"/>
      <c r="B583" s="118" t="s">
        <v>97</v>
      </c>
      <c r="C583" s="117" t="s">
        <v>151</v>
      </c>
      <c r="D583" s="64" t="s">
        <v>90</v>
      </c>
      <c r="E583" s="64" t="s">
        <v>90</v>
      </c>
      <c r="F583" s="64" t="s">
        <v>90</v>
      </c>
      <c r="G583" s="64" t="s">
        <v>90</v>
      </c>
      <c r="H583" s="64" t="s">
        <v>90</v>
      </c>
      <c r="I583" s="64" t="s">
        <v>90</v>
      </c>
      <c r="J583" s="64" t="s">
        <v>90</v>
      </c>
      <c r="K583" s="33">
        <v>300</v>
      </c>
      <c r="L583" s="33">
        <v>400</v>
      </c>
      <c r="M583" s="12" t="s">
        <v>90</v>
      </c>
      <c r="N583" s="33" t="s">
        <v>90</v>
      </c>
      <c r="O583" s="33" t="s">
        <v>90</v>
      </c>
      <c r="P583" s="33" t="s">
        <v>90</v>
      </c>
      <c r="Q583" s="64" t="s">
        <v>90</v>
      </c>
      <c r="R583" s="64" t="s">
        <v>90</v>
      </c>
      <c r="S583" s="64" t="s">
        <v>90</v>
      </c>
      <c r="T583" s="64" t="s">
        <v>90</v>
      </c>
      <c r="U583" s="64" t="s">
        <v>90</v>
      </c>
      <c r="V583" s="64" t="s">
        <v>90</v>
      </c>
      <c r="W583" s="93">
        <f>SUM(K583:L583)</f>
        <v>700</v>
      </c>
    </row>
    <row r="584" spans="1:23" ht="97.5" customHeight="1" x14ac:dyDescent="0.25">
      <c r="A584" s="64" t="s">
        <v>647</v>
      </c>
      <c r="B584" s="118" t="s">
        <v>648</v>
      </c>
      <c r="C584" s="117" t="s">
        <v>99</v>
      </c>
      <c r="D584" s="64" t="s">
        <v>90</v>
      </c>
      <c r="E584" s="64" t="s">
        <v>90</v>
      </c>
      <c r="F584" s="64" t="s">
        <v>90</v>
      </c>
      <c r="G584" s="64" t="s">
        <v>90</v>
      </c>
      <c r="H584" s="64" t="s">
        <v>90</v>
      </c>
      <c r="I584" s="64" t="s">
        <v>90</v>
      </c>
      <c r="J584" s="64" t="s">
        <v>90</v>
      </c>
      <c r="K584" s="7">
        <v>100</v>
      </c>
      <c r="L584" s="7">
        <v>100</v>
      </c>
      <c r="M584" s="12" t="s">
        <v>90</v>
      </c>
      <c r="N584" s="64" t="s">
        <v>90</v>
      </c>
      <c r="O584" s="64" t="s">
        <v>90</v>
      </c>
      <c r="P584" s="64" t="s">
        <v>90</v>
      </c>
      <c r="Q584" s="33" t="s">
        <v>90</v>
      </c>
      <c r="R584" s="64" t="s">
        <v>90</v>
      </c>
      <c r="S584" s="64" t="s">
        <v>90</v>
      </c>
      <c r="T584" s="64" t="s">
        <v>90</v>
      </c>
      <c r="U584" s="64" t="s">
        <v>90</v>
      </c>
      <c r="V584" s="64" t="s">
        <v>90</v>
      </c>
      <c r="W584" s="93" t="s">
        <v>90</v>
      </c>
    </row>
    <row r="585" spans="1:23" ht="313.5" customHeight="1" x14ac:dyDescent="0.25">
      <c r="A585" s="147" t="s">
        <v>649</v>
      </c>
      <c r="B585" s="118" t="s">
        <v>650</v>
      </c>
      <c r="C585" s="117" t="s">
        <v>90</v>
      </c>
      <c r="E585" s="64" t="s">
        <v>651</v>
      </c>
      <c r="F585" s="64" t="s">
        <v>620</v>
      </c>
      <c r="G585" s="64" t="s">
        <v>652</v>
      </c>
      <c r="H585" s="64" t="s">
        <v>90</v>
      </c>
      <c r="I585" s="64" t="s">
        <v>90</v>
      </c>
      <c r="J585" s="64" t="s">
        <v>90</v>
      </c>
      <c r="K585" s="64" t="s">
        <v>90</v>
      </c>
      <c r="L585" s="64" t="s">
        <v>90</v>
      </c>
      <c r="M585" s="12" t="s">
        <v>90</v>
      </c>
      <c r="N585" s="64" t="s">
        <v>90</v>
      </c>
      <c r="O585" s="64" t="s">
        <v>90</v>
      </c>
      <c r="P585" s="64" t="s">
        <v>90</v>
      </c>
      <c r="Q585" s="64" t="s">
        <v>90</v>
      </c>
      <c r="R585" s="64" t="s">
        <v>90</v>
      </c>
      <c r="S585" s="64" t="s">
        <v>90</v>
      </c>
      <c r="T585" s="64" t="s">
        <v>90</v>
      </c>
      <c r="U585" s="64" t="s">
        <v>90</v>
      </c>
      <c r="V585" s="64" t="s">
        <v>90</v>
      </c>
      <c r="W585" s="93" t="s">
        <v>90</v>
      </c>
    </row>
    <row r="586" spans="1:23" ht="24" customHeight="1" x14ac:dyDescent="0.25">
      <c r="A586" s="155"/>
      <c r="B586" s="118" t="s">
        <v>91</v>
      </c>
      <c r="C586" s="117" t="s">
        <v>151</v>
      </c>
      <c r="D586" s="64" t="s">
        <v>90</v>
      </c>
      <c r="E586" s="104" t="s">
        <v>90</v>
      </c>
      <c r="F586" s="104" t="s">
        <v>90</v>
      </c>
      <c r="G586" s="104" t="s">
        <v>90</v>
      </c>
      <c r="H586" s="14" t="s">
        <v>644</v>
      </c>
      <c r="I586" s="14" t="s">
        <v>645</v>
      </c>
      <c r="J586" s="14" t="s">
        <v>646</v>
      </c>
      <c r="K586" s="33">
        <v>2000</v>
      </c>
      <c r="L586" s="33">
        <v>2000</v>
      </c>
      <c r="M586" s="12" t="s">
        <v>90</v>
      </c>
      <c r="N586" s="33" t="s">
        <v>90</v>
      </c>
      <c r="O586" s="33" t="s">
        <v>90</v>
      </c>
      <c r="P586" s="33" t="s">
        <v>90</v>
      </c>
      <c r="Q586" s="33" t="s">
        <v>90</v>
      </c>
      <c r="R586" s="64" t="s">
        <v>90</v>
      </c>
      <c r="S586" s="64" t="s">
        <v>90</v>
      </c>
      <c r="T586" s="64" t="s">
        <v>90</v>
      </c>
      <c r="U586" s="64" t="s">
        <v>90</v>
      </c>
      <c r="V586" s="64" t="s">
        <v>90</v>
      </c>
      <c r="W586" s="93">
        <f>SUM(K586:L586)</f>
        <v>4000</v>
      </c>
    </row>
    <row r="587" spans="1:23" ht="21.75" customHeight="1" x14ac:dyDescent="0.25">
      <c r="A587" s="155"/>
      <c r="B587" s="118" t="s">
        <v>94</v>
      </c>
      <c r="C587" s="117" t="s">
        <v>151</v>
      </c>
      <c r="D587" s="104" t="s">
        <v>90</v>
      </c>
      <c r="E587" s="104" t="s">
        <v>90</v>
      </c>
      <c r="F587" s="104" t="s">
        <v>90</v>
      </c>
      <c r="G587" s="104" t="s">
        <v>90</v>
      </c>
      <c r="H587" s="20">
        <v>0</v>
      </c>
      <c r="I587" s="20">
        <v>0</v>
      </c>
      <c r="J587" s="20">
        <v>0</v>
      </c>
      <c r="K587" s="20">
        <v>0</v>
      </c>
      <c r="L587" s="20">
        <v>0</v>
      </c>
      <c r="M587" s="20">
        <v>0</v>
      </c>
      <c r="N587" s="20">
        <v>0</v>
      </c>
      <c r="O587" s="20">
        <v>0</v>
      </c>
      <c r="P587" s="20">
        <v>0</v>
      </c>
      <c r="Q587" s="20">
        <v>0</v>
      </c>
      <c r="R587" s="20">
        <v>0</v>
      </c>
      <c r="S587" s="20">
        <v>0</v>
      </c>
      <c r="T587" s="20">
        <v>0</v>
      </c>
      <c r="U587" s="20">
        <v>0</v>
      </c>
      <c r="V587" s="20">
        <v>0</v>
      </c>
      <c r="W587" s="100">
        <v>0</v>
      </c>
    </row>
    <row r="588" spans="1:23" ht="18" customHeight="1" x14ac:dyDescent="0.25">
      <c r="A588" s="148"/>
      <c r="B588" s="118" t="s">
        <v>96</v>
      </c>
      <c r="C588" s="117" t="s">
        <v>151</v>
      </c>
      <c r="D588" s="104" t="s">
        <v>90</v>
      </c>
      <c r="E588" s="104" t="s">
        <v>90</v>
      </c>
      <c r="F588" s="104" t="s">
        <v>90</v>
      </c>
      <c r="G588" s="104" t="s">
        <v>90</v>
      </c>
      <c r="H588" s="64" t="s">
        <v>90</v>
      </c>
      <c r="I588" s="64" t="s">
        <v>90</v>
      </c>
      <c r="J588" s="64" t="s">
        <v>90</v>
      </c>
      <c r="K588" s="33">
        <v>650</v>
      </c>
      <c r="L588" s="33">
        <v>631.5</v>
      </c>
      <c r="M588" s="12" t="s">
        <v>90</v>
      </c>
      <c r="N588" s="33" t="s">
        <v>90</v>
      </c>
      <c r="O588" s="33" t="s">
        <v>90</v>
      </c>
      <c r="P588" s="33" t="s">
        <v>90</v>
      </c>
      <c r="Q588" s="33" t="s">
        <v>90</v>
      </c>
      <c r="R588" s="64" t="s">
        <v>90</v>
      </c>
      <c r="S588" s="64" t="s">
        <v>90</v>
      </c>
      <c r="T588" s="64" t="s">
        <v>90</v>
      </c>
      <c r="U588" s="64" t="s">
        <v>90</v>
      </c>
      <c r="V588" s="64" t="s">
        <v>90</v>
      </c>
      <c r="W588" s="93">
        <f t="shared" ref="W588:W608" si="133">SUM(K588:L588)</f>
        <v>1281.5</v>
      </c>
    </row>
    <row r="589" spans="1:23" ht="132.75" customHeight="1" x14ac:dyDescent="0.25">
      <c r="A589" s="147" t="s">
        <v>653</v>
      </c>
      <c r="B589" s="118" t="s">
        <v>654</v>
      </c>
      <c r="C589" s="117" t="s">
        <v>90</v>
      </c>
      <c r="D589" s="64" t="s">
        <v>90</v>
      </c>
      <c r="E589" s="64" t="s">
        <v>90</v>
      </c>
      <c r="F589" s="64" t="s">
        <v>620</v>
      </c>
      <c r="G589" s="64" t="s">
        <v>1119</v>
      </c>
      <c r="H589" s="64" t="s">
        <v>90</v>
      </c>
      <c r="I589" s="64" t="s">
        <v>90</v>
      </c>
      <c r="J589" s="64" t="s">
        <v>90</v>
      </c>
      <c r="K589" s="64" t="s">
        <v>90</v>
      </c>
      <c r="L589" s="64" t="s">
        <v>90</v>
      </c>
      <c r="M589" s="12" t="s">
        <v>90</v>
      </c>
      <c r="N589" s="64" t="s">
        <v>90</v>
      </c>
      <c r="O589" s="64" t="s">
        <v>90</v>
      </c>
      <c r="P589" s="64" t="s">
        <v>90</v>
      </c>
      <c r="Q589" s="64" t="s">
        <v>90</v>
      </c>
      <c r="R589" s="64" t="s">
        <v>90</v>
      </c>
      <c r="S589" s="64" t="s">
        <v>90</v>
      </c>
      <c r="T589" s="64" t="s">
        <v>90</v>
      </c>
      <c r="U589" s="64" t="s">
        <v>90</v>
      </c>
      <c r="V589" s="64" t="s">
        <v>90</v>
      </c>
      <c r="W589" s="93" t="s">
        <v>90</v>
      </c>
    </row>
    <row r="590" spans="1:23" ht="21.75" customHeight="1" x14ac:dyDescent="0.25">
      <c r="A590" s="155"/>
      <c r="B590" s="119" t="s">
        <v>91</v>
      </c>
      <c r="C590" s="117" t="s">
        <v>151</v>
      </c>
      <c r="D590" s="64" t="s">
        <v>90</v>
      </c>
      <c r="E590" s="64" t="s">
        <v>90</v>
      </c>
      <c r="F590" s="57" t="s">
        <v>90</v>
      </c>
      <c r="G590" s="57" t="s">
        <v>90</v>
      </c>
      <c r="H590" s="14" t="s">
        <v>128</v>
      </c>
      <c r="I590" s="14" t="s">
        <v>645</v>
      </c>
      <c r="J590" s="14" t="s">
        <v>646</v>
      </c>
      <c r="K590" s="33">
        <v>1000</v>
      </c>
      <c r="L590" s="33">
        <v>1000</v>
      </c>
      <c r="M590" s="12" t="s">
        <v>90</v>
      </c>
      <c r="N590" s="33" t="s">
        <v>90</v>
      </c>
      <c r="O590" s="33" t="s">
        <v>90</v>
      </c>
      <c r="P590" s="33" t="s">
        <v>90</v>
      </c>
      <c r="Q590" s="33" t="s">
        <v>90</v>
      </c>
      <c r="R590" s="64" t="s">
        <v>90</v>
      </c>
      <c r="S590" s="64" t="s">
        <v>90</v>
      </c>
      <c r="T590" s="64" t="s">
        <v>90</v>
      </c>
      <c r="U590" s="64" t="s">
        <v>90</v>
      </c>
      <c r="V590" s="64" t="s">
        <v>90</v>
      </c>
      <c r="W590" s="93">
        <f t="shared" si="133"/>
        <v>2000</v>
      </c>
    </row>
    <row r="591" spans="1:23" ht="21" customHeight="1" x14ac:dyDescent="0.25">
      <c r="A591" s="155"/>
      <c r="B591" s="118" t="s">
        <v>94</v>
      </c>
      <c r="C591" s="117" t="s">
        <v>151</v>
      </c>
      <c r="D591" s="104" t="s">
        <v>90</v>
      </c>
      <c r="E591" s="104" t="s">
        <v>90</v>
      </c>
      <c r="F591" s="104" t="s">
        <v>90</v>
      </c>
      <c r="G591" s="104" t="s">
        <v>90</v>
      </c>
      <c r="H591" s="20">
        <v>0</v>
      </c>
      <c r="I591" s="20">
        <v>0</v>
      </c>
      <c r="J591" s="20">
        <v>0</v>
      </c>
      <c r="K591" s="20">
        <v>0</v>
      </c>
      <c r="L591" s="20">
        <v>0</v>
      </c>
      <c r="M591" s="20">
        <v>0</v>
      </c>
      <c r="N591" s="20">
        <v>0</v>
      </c>
      <c r="O591" s="20">
        <v>0</v>
      </c>
      <c r="P591" s="20">
        <v>0</v>
      </c>
      <c r="Q591" s="20">
        <v>0</v>
      </c>
      <c r="R591" s="20">
        <v>0</v>
      </c>
      <c r="S591" s="20">
        <v>0</v>
      </c>
      <c r="T591" s="20">
        <v>0</v>
      </c>
      <c r="U591" s="20">
        <v>0</v>
      </c>
      <c r="V591" s="20">
        <v>0</v>
      </c>
      <c r="W591" s="100">
        <v>0</v>
      </c>
    </row>
    <row r="592" spans="1:23" ht="18.75" customHeight="1" x14ac:dyDescent="0.25">
      <c r="A592" s="148"/>
      <c r="B592" s="118" t="s">
        <v>96</v>
      </c>
      <c r="C592" s="117" t="s">
        <v>151</v>
      </c>
      <c r="D592" s="64" t="s">
        <v>90</v>
      </c>
      <c r="E592" s="110" t="s">
        <v>90</v>
      </c>
      <c r="F592" s="64" t="s">
        <v>90</v>
      </c>
      <c r="G592" s="64" t="s">
        <v>90</v>
      </c>
      <c r="H592" s="64" t="s">
        <v>90</v>
      </c>
      <c r="I592" s="64" t="s">
        <v>90</v>
      </c>
      <c r="J592" s="64" t="s">
        <v>90</v>
      </c>
      <c r="K592" s="33">
        <v>150</v>
      </c>
      <c r="L592" s="33">
        <v>150</v>
      </c>
      <c r="M592" s="12" t="s">
        <v>90</v>
      </c>
      <c r="N592" s="33" t="s">
        <v>90</v>
      </c>
      <c r="O592" s="33" t="s">
        <v>90</v>
      </c>
      <c r="P592" s="33" t="s">
        <v>90</v>
      </c>
      <c r="Q592" s="33" t="s">
        <v>90</v>
      </c>
      <c r="R592" s="64" t="s">
        <v>90</v>
      </c>
      <c r="S592" s="64" t="s">
        <v>90</v>
      </c>
      <c r="T592" s="64" t="s">
        <v>90</v>
      </c>
      <c r="U592" s="64" t="s">
        <v>90</v>
      </c>
      <c r="V592" s="64" t="s">
        <v>90</v>
      </c>
      <c r="W592" s="93">
        <f t="shared" si="133"/>
        <v>300</v>
      </c>
    </row>
    <row r="593" spans="1:23" ht="102.75" customHeight="1" x14ac:dyDescent="0.25">
      <c r="A593" s="147" t="s">
        <v>655</v>
      </c>
      <c r="B593" s="118" t="s">
        <v>656</v>
      </c>
      <c r="C593" s="117" t="s">
        <v>90</v>
      </c>
      <c r="D593" s="64" t="s">
        <v>90</v>
      </c>
      <c r="E593" s="64" t="s">
        <v>90</v>
      </c>
      <c r="F593" s="64" t="s">
        <v>620</v>
      </c>
      <c r="G593" s="64" t="s">
        <v>1118</v>
      </c>
      <c r="H593" s="64" t="s">
        <v>90</v>
      </c>
      <c r="I593" s="64" t="s">
        <v>90</v>
      </c>
      <c r="J593" s="64" t="s">
        <v>90</v>
      </c>
      <c r="K593" s="64" t="s">
        <v>90</v>
      </c>
      <c r="L593" s="64" t="s">
        <v>90</v>
      </c>
      <c r="M593" s="12" t="s">
        <v>90</v>
      </c>
      <c r="N593" s="64" t="s">
        <v>90</v>
      </c>
      <c r="O593" s="64" t="s">
        <v>90</v>
      </c>
      <c r="P593" s="64" t="s">
        <v>90</v>
      </c>
      <c r="Q593" s="64" t="s">
        <v>90</v>
      </c>
      <c r="R593" s="64" t="s">
        <v>90</v>
      </c>
      <c r="S593" s="64" t="s">
        <v>90</v>
      </c>
      <c r="T593" s="64" t="s">
        <v>90</v>
      </c>
      <c r="U593" s="64" t="s">
        <v>90</v>
      </c>
      <c r="V593" s="64" t="s">
        <v>90</v>
      </c>
      <c r="W593" s="93" t="s">
        <v>90</v>
      </c>
    </row>
    <row r="594" spans="1:23" ht="24" customHeight="1" x14ac:dyDescent="0.25">
      <c r="A594" s="155"/>
      <c r="B594" s="118" t="s">
        <v>91</v>
      </c>
      <c r="C594" s="117" t="s">
        <v>151</v>
      </c>
      <c r="D594" s="64" t="s">
        <v>90</v>
      </c>
      <c r="E594" s="64" t="s">
        <v>90</v>
      </c>
      <c r="F594" s="64" t="s">
        <v>90</v>
      </c>
      <c r="G594" s="64" t="s">
        <v>90</v>
      </c>
      <c r="H594" s="14" t="s">
        <v>128</v>
      </c>
      <c r="I594" s="14" t="s">
        <v>645</v>
      </c>
      <c r="J594" s="14" t="s">
        <v>646</v>
      </c>
      <c r="K594" s="33">
        <v>4971</v>
      </c>
      <c r="L594" s="33">
        <v>4098</v>
      </c>
      <c r="M594" s="12" t="s">
        <v>90</v>
      </c>
      <c r="N594" s="33" t="s">
        <v>90</v>
      </c>
      <c r="O594" s="33" t="s">
        <v>90</v>
      </c>
      <c r="P594" s="33" t="s">
        <v>90</v>
      </c>
      <c r="Q594" s="33" t="s">
        <v>90</v>
      </c>
      <c r="R594" s="64" t="s">
        <v>90</v>
      </c>
      <c r="S594" s="64" t="s">
        <v>90</v>
      </c>
      <c r="T594" s="64" t="s">
        <v>90</v>
      </c>
      <c r="U594" s="64" t="s">
        <v>90</v>
      </c>
      <c r="V594" s="64" t="s">
        <v>90</v>
      </c>
      <c r="W594" s="93">
        <f t="shared" si="133"/>
        <v>9069</v>
      </c>
    </row>
    <row r="595" spans="1:23" ht="18" customHeight="1" x14ac:dyDescent="0.25">
      <c r="A595" s="155"/>
      <c r="B595" s="118" t="s">
        <v>94</v>
      </c>
      <c r="C595" s="117" t="s">
        <v>151</v>
      </c>
      <c r="D595" s="104" t="s">
        <v>90</v>
      </c>
      <c r="E595" s="104" t="s">
        <v>90</v>
      </c>
      <c r="F595" s="104" t="s">
        <v>90</v>
      </c>
      <c r="G595" s="104" t="s">
        <v>90</v>
      </c>
      <c r="H595" s="20">
        <v>0</v>
      </c>
      <c r="I595" s="20">
        <v>0</v>
      </c>
      <c r="J595" s="20">
        <v>0</v>
      </c>
      <c r="K595" s="20">
        <v>0</v>
      </c>
      <c r="L595" s="20">
        <v>0</v>
      </c>
      <c r="M595" s="20">
        <v>0</v>
      </c>
      <c r="N595" s="20">
        <v>0</v>
      </c>
      <c r="O595" s="20">
        <v>0</v>
      </c>
      <c r="P595" s="20">
        <v>0</v>
      </c>
      <c r="Q595" s="20">
        <v>0</v>
      </c>
      <c r="R595" s="20">
        <v>0</v>
      </c>
      <c r="S595" s="20">
        <v>0</v>
      </c>
      <c r="T595" s="20">
        <v>0</v>
      </c>
      <c r="U595" s="20">
        <v>0</v>
      </c>
      <c r="V595" s="20">
        <v>0</v>
      </c>
      <c r="W595" s="100">
        <v>0</v>
      </c>
    </row>
    <row r="596" spans="1:23" ht="24" customHeight="1" x14ac:dyDescent="0.25">
      <c r="A596" s="148"/>
      <c r="B596" s="118" t="s">
        <v>96</v>
      </c>
      <c r="C596" s="117" t="s">
        <v>151</v>
      </c>
      <c r="D596" s="64" t="s">
        <v>90</v>
      </c>
      <c r="E596" s="64" t="s">
        <v>90</v>
      </c>
      <c r="F596" s="64" t="s">
        <v>90</v>
      </c>
      <c r="G596" s="64" t="s">
        <v>90</v>
      </c>
      <c r="H596" s="64" t="s">
        <v>90</v>
      </c>
      <c r="I596" s="64" t="s">
        <v>90</v>
      </c>
      <c r="J596" s="64" t="s">
        <v>90</v>
      </c>
      <c r="K596" s="33">
        <v>627</v>
      </c>
      <c r="L596" s="33">
        <v>0</v>
      </c>
      <c r="M596" s="12" t="s">
        <v>90</v>
      </c>
      <c r="N596" s="33" t="s">
        <v>90</v>
      </c>
      <c r="O596" s="33" t="s">
        <v>90</v>
      </c>
      <c r="P596" s="33" t="s">
        <v>90</v>
      </c>
      <c r="Q596" s="33" t="s">
        <v>90</v>
      </c>
      <c r="R596" s="64" t="s">
        <v>90</v>
      </c>
      <c r="S596" s="64" t="s">
        <v>90</v>
      </c>
      <c r="T596" s="64" t="s">
        <v>90</v>
      </c>
      <c r="U596" s="64" t="s">
        <v>90</v>
      </c>
      <c r="V596" s="64" t="s">
        <v>90</v>
      </c>
      <c r="W596" s="93">
        <f t="shared" si="133"/>
        <v>627</v>
      </c>
    </row>
    <row r="597" spans="1:23" ht="249" customHeight="1" x14ac:dyDescent="0.25">
      <c r="A597" s="147" t="s">
        <v>657</v>
      </c>
      <c r="B597" s="118" t="s">
        <v>658</v>
      </c>
      <c r="C597" s="117" t="s">
        <v>90</v>
      </c>
      <c r="D597" s="64" t="s">
        <v>90</v>
      </c>
      <c r="E597" s="64" t="s">
        <v>90</v>
      </c>
      <c r="F597" s="64" t="s">
        <v>620</v>
      </c>
      <c r="G597" s="64" t="s">
        <v>1120</v>
      </c>
      <c r="H597" s="64" t="s">
        <v>90</v>
      </c>
      <c r="I597" s="64" t="s">
        <v>90</v>
      </c>
      <c r="J597" s="64" t="s">
        <v>90</v>
      </c>
      <c r="K597" s="64" t="s">
        <v>90</v>
      </c>
      <c r="L597" s="64" t="s">
        <v>90</v>
      </c>
      <c r="M597" s="12" t="s">
        <v>90</v>
      </c>
      <c r="N597" s="64" t="s">
        <v>90</v>
      </c>
      <c r="O597" s="64" t="s">
        <v>90</v>
      </c>
      <c r="P597" s="64" t="s">
        <v>90</v>
      </c>
      <c r="Q597" s="64" t="s">
        <v>90</v>
      </c>
      <c r="R597" s="64" t="s">
        <v>90</v>
      </c>
      <c r="S597" s="64" t="s">
        <v>90</v>
      </c>
      <c r="T597" s="64" t="s">
        <v>90</v>
      </c>
      <c r="U597" s="64" t="s">
        <v>90</v>
      </c>
      <c r="V597" s="64" t="s">
        <v>90</v>
      </c>
      <c r="W597" s="93" t="s">
        <v>90</v>
      </c>
    </row>
    <row r="598" spans="1:23" ht="27" customHeight="1" x14ac:dyDescent="0.25">
      <c r="A598" s="155"/>
      <c r="B598" s="118" t="s">
        <v>91</v>
      </c>
      <c r="C598" s="117" t="s">
        <v>151</v>
      </c>
      <c r="D598" s="64" t="s">
        <v>90</v>
      </c>
      <c r="E598" s="64" t="s">
        <v>90</v>
      </c>
      <c r="F598" s="64" t="s">
        <v>90</v>
      </c>
      <c r="G598" s="5" t="s">
        <v>90</v>
      </c>
      <c r="H598" s="14" t="s">
        <v>644</v>
      </c>
      <c r="I598" s="14" t="s">
        <v>645</v>
      </c>
      <c r="J598" s="14" t="s">
        <v>646</v>
      </c>
      <c r="K598" s="33">
        <v>4500</v>
      </c>
      <c r="L598" s="33">
        <v>4500</v>
      </c>
      <c r="M598" s="12" t="s">
        <v>90</v>
      </c>
      <c r="N598" s="33" t="s">
        <v>90</v>
      </c>
      <c r="O598" s="33" t="s">
        <v>90</v>
      </c>
      <c r="P598" s="33" t="s">
        <v>90</v>
      </c>
      <c r="Q598" s="33" t="s">
        <v>90</v>
      </c>
      <c r="R598" s="64" t="s">
        <v>90</v>
      </c>
      <c r="S598" s="64" t="s">
        <v>90</v>
      </c>
      <c r="T598" s="64" t="s">
        <v>90</v>
      </c>
      <c r="U598" s="64" t="s">
        <v>90</v>
      </c>
      <c r="V598" s="64" t="s">
        <v>90</v>
      </c>
      <c r="W598" s="93">
        <f t="shared" si="133"/>
        <v>9000</v>
      </c>
    </row>
    <row r="599" spans="1:23" ht="21.75" customHeight="1" x14ac:dyDescent="0.25">
      <c r="A599" s="155"/>
      <c r="B599" s="118" t="s">
        <v>94</v>
      </c>
      <c r="C599" s="117" t="s">
        <v>151</v>
      </c>
      <c r="D599" s="104" t="s">
        <v>90</v>
      </c>
      <c r="E599" s="104" t="s">
        <v>90</v>
      </c>
      <c r="F599" s="104" t="s">
        <v>90</v>
      </c>
      <c r="G599" s="104" t="s">
        <v>90</v>
      </c>
      <c r="H599" s="20">
        <v>0</v>
      </c>
      <c r="I599" s="20">
        <v>0</v>
      </c>
      <c r="J599" s="20">
        <v>0</v>
      </c>
      <c r="K599" s="20">
        <v>0</v>
      </c>
      <c r="L599" s="20">
        <v>0</v>
      </c>
      <c r="M599" s="20">
        <v>0</v>
      </c>
      <c r="N599" s="20">
        <v>0</v>
      </c>
      <c r="O599" s="20">
        <v>0</v>
      </c>
      <c r="P599" s="20">
        <v>0</v>
      </c>
      <c r="Q599" s="20">
        <v>0</v>
      </c>
      <c r="R599" s="20">
        <v>0</v>
      </c>
      <c r="S599" s="20">
        <v>0</v>
      </c>
      <c r="T599" s="20">
        <v>0</v>
      </c>
      <c r="U599" s="20">
        <v>0</v>
      </c>
      <c r="V599" s="20">
        <v>0</v>
      </c>
      <c r="W599" s="100">
        <v>0</v>
      </c>
    </row>
    <row r="600" spans="1:23" ht="24.75" customHeight="1" x14ac:dyDescent="0.25">
      <c r="A600" s="155"/>
      <c r="B600" s="118" t="s">
        <v>96</v>
      </c>
      <c r="C600" s="117" t="s">
        <v>151</v>
      </c>
      <c r="D600" s="110" t="s">
        <v>90</v>
      </c>
      <c r="E600" s="110" t="s">
        <v>90</v>
      </c>
      <c r="F600" s="64" t="s">
        <v>90</v>
      </c>
      <c r="G600" s="110" t="s">
        <v>90</v>
      </c>
      <c r="H600" s="64" t="s">
        <v>90</v>
      </c>
      <c r="I600" s="64" t="s">
        <v>90</v>
      </c>
      <c r="J600" s="64" t="s">
        <v>90</v>
      </c>
      <c r="K600" s="33">
        <v>3549.6</v>
      </c>
      <c r="L600" s="33">
        <v>4000</v>
      </c>
      <c r="M600" s="12" t="s">
        <v>90</v>
      </c>
      <c r="N600" s="33" t="s">
        <v>90</v>
      </c>
      <c r="O600" s="33" t="s">
        <v>90</v>
      </c>
      <c r="P600" s="33" t="s">
        <v>90</v>
      </c>
      <c r="Q600" s="64" t="s">
        <v>90</v>
      </c>
      <c r="R600" s="64" t="s">
        <v>90</v>
      </c>
      <c r="S600" s="64" t="s">
        <v>90</v>
      </c>
      <c r="T600" s="64" t="s">
        <v>90</v>
      </c>
      <c r="U600" s="64" t="s">
        <v>90</v>
      </c>
      <c r="V600" s="64" t="s">
        <v>90</v>
      </c>
      <c r="W600" s="93">
        <f t="shared" si="133"/>
        <v>7549.6</v>
      </c>
    </row>
    <row r="601" spans="1:23" ht="24" customHeight="1" x14ac:dyDescent="0.25">
      <c r="A601" s="148"/>
      <c r="B601" s="118" t="s">
        <v>97</v>
      </c>
      <c r="C601" s="117" t="s">
        <v>151</v>
      </c>
      <c r="D601" s="64" t="s">
        <v>90</v>
      </c>
      <c r="E601" s="64" t="s">
        <v>90</v>
      </c>
      <c r="F601" s="64" t="s">
        <v>90</v>
      </c>
      <c r="G601" s="110" t="s">
        <v>90</v>
      </c>
      <c r="H601" s="64" t="s">
        <v>90</v>
      </c>
      <c r="I601" s="64" t="s">
        <v>90</v>
      </c>
      <c r="J601" s="64" t="s">
        <v>90</v>
      </c>
      <c r="K601" s="33">
        <v>300</v>
      </c>
      <c r="L601" s="33">
        <v>400</v>
      </c>
      <c r="M601" s="12" t="s">
        <v>90</v>
      </c>
      <c r="N601" s="33" t="s">
        <v>90</v>
      </c>
      <c r="O601" s="33" t="s">
        <v>90</v>
      </c>
      <c r="P601" s="33" t="s">
        <v>90</v>
      </c>
      <c r="Q601" s="33" t="s">
        <v>90</v>
      </c>
      <c r="R601" s="64" t="s">
        <v>90</v>
      </c>
      <c r="S601" s="64" t="s">
        <v>90</v>
      </c>
      <c r="T601" s="64" t="s">
        <v>90</v>
      </c>
      <c r="U601" s="64" t="s">
        <v>90</v>
      </c>
      <c r="V601" s="64" t="s">
        <v>90</v>
      </c>
      <c r="W601" s="93">
        <f t="shared" si="133"/>
        <v>700</v>
      </c>
    </row>
    <row r="602" spans="1:23" ht="66.75" customHeight="1" x14ac:dyDescent="0.25">
      <c r="A602" s="147" t="s">
        <v>659</v>
      </c>
      <c r="B602" s="122" t="s">
        <v>660</v>
      </c>
      <c r="C602" s="117" t="s">
        <v>90</v>
      </c>
      <c r="D602" s="64" t="s">
        <v>90</v>
      </c>
      <c r="E602" s="64" t="s">
        <v>90</v>
      </c>
      <c r="F602" s="64" t="s">
        <v>620</v>
      </c>
      <c r="G602" s="64" t="s">
        <v>236</v>
      </c>
      <c r="H602" s="64" t="s">
        <v>90</v>
      </c>
      <c r="I602" s="64" t="s">
        <v>90</v>
      </c>
      <c r="J602" s="64" t="s">
        <v>90</v>
      </c>
      <c r="K602" s="64" t="s">
        <v>90</v>
      </c>
      <c r="L602" s="64" t="s">
        <v>90</v>
      </c>
      <c r="M602" s="12" t="s">
        <v>90</v>
      </c>
      <c r="N602" s="64" t="s">
        <v>90</v>
      </c>
      <c r="O602" s="64" t="s">
        <v>90</v>
      </c>
      <c r="P602" s="64" t="s">
        <v>90</v>
      </c>
      <c r="Q602" s="64" t="s">
        <v>90</v>
      </c>
      <c r="R602" s="64" t="s">
        <v>90</v>
      </c>
      <c r="S602" s="64" t="s">
        <v>90</v>
      </c>
      <c r="T602" s="64" t="s">
        <v>90</v>
      </c>
      <c r="U602" s="64" t="s">
        <v>90</v>
      </c>
      <c r="V602" s="64" t="s">
        <v>90</v>
      </c>
      <c r="W602" s="93" t="s">
        <v>90</v>
      </c>
    </row>
    <row r="603" spans="1:23" ht="21.75" customHeight="1" x14ac:dyDescent="0.25">
      <c r="A603" s="155"/>
      <c r="B603" s="118" t="s">
        <v>91</v>
      </c>
      <c r="C603" s="117" t="s">
        <v>151</v>
      </c>
      <c r="D603" s="64">
        <v>0.5</v>
      </c>
      <c r="E603" s="64" t="s">
        <v>90</v>
      </c>
      <c r="F603" s="64" t="s">
        <v>90</v>
      </c>
      <c r="G603" s="64" t="s">
        <v>90</v>
      </c>
      <c r="H603" s="14" t="s">
        <v>644</v>
      </c>
      <c r="I603" s="14" t="s">
        <v>645</v>
      </c>
      <c r="J603" s="14" t="s">
        <v>646</v>
      </c>
      <c r="K603" s="33">
        <f>K608+K612+K616+K620+K624+K628+K632+K636+K640</f>
        <v>7010</v>
      </c>
      <c r="L603" s="33">
        <f>L608+L612+L616+L620+L624+L628+L632+L636+L640</f>
        <v>8580</v>
      </c>
      <c r="M603" s="12" t="s">
        <v>90</v>
      </c>
      <c r="N603" s="33" t="s">
        <v>90</v>
      </c>
      <c r="O603" s="33" t="s">
        <v>90</v>
      </c>
      <c r="P603" s="33" t="s">
        <v>90</v>
      </c>
      <c r="Q603" s="64" t="s">
        <v>90</v>
      </c>
      <c r="R603" s="64" t="s">
        <v>90</v>
      </c>
      <c r="S603" s="64" t="s">
        <v>90</v>
      </c>
      <c r="T603" s="64" t="s">
        <v>90</v>
      </c>
      <c r="U603" s="64" t="s">
        <v>90</v>
      </c>
      <c r="V603" s="64" t="s">
        <v>90</v>
      </c>
      <c r="W603" s="93">
        <f t="shared" si="133"/>
        <v>15590</v>
      </c>
    </row>
    <row r="604" spans="1:23" ht="20.25" customHeight="1" x14ac:dyDescent="0.25">
      <c r="A604" s="155"/>
      <c r="B604" s="118" t="s">
        <v>94</v>
      </c>
      <c r="C604" s="117" t="s">
        <v>151</v>
      </c>
      <c r="D604" s="104" t="s">
        <v>90</v>
      </c>
      <c r="E604" s="104" t="s">
        <v>90</v>
      </c>
      <c r="F604" s="104" t="s">
        <v>90</v>
      </c>
      <c r="G604" s="104" t="s">
        <v>90</v>
      </c>
      <c r="H604" s="20">
        <v>0</v>
      </c>
      <c r="I604" s="20">
        <v>0</v>
      </c>
      <c r="J604" s="20">
        <v>0</v>
      </c>
      <c r="K604" s="20">
        <v>0</v>
      </c>
      <c r="L604" s="20">
        <v>0</v>
      </c>
      <c r="M604" s="20">
        <v>0</v>
      </c>
      <c r="N604" s="20">
        <v>0</v>
      </c>
      <c r="O604" s="20">
        <v>0</v>
      </c>
      <c r="P604" s="20">
        <v>0</v>
      </c>
      <c r="Q604" s="20">
        <v>0</v>
      </c>
      <c r="R604" s="20">
        <v>0</v>
      </c>
      <c r="S604" s="20">
        <v>0</v>
      </c>
      <c r="T604" s="20">
        <v>0</v>
      </c>
      <c r="U604" s="20">
        <v>0</v>
      </c>
      <c r="V604" s="20">
        <v>0</v>
      </c>
      <c r="W604" s="100">
        <v>0</v>
      </c>
    </row>
    <row r="605" spans="1:23" ht="21.75" customHeight="1" x14ac:dyDescent="0.25">
      <c r="A605" s="148"/>
      <c r="B605" s="118" t="s">
        <v>96</v>
      </c>
      <c r="C605" s="117" t="s">
        <v>151</v>
      </c>
      <c r="D605" s="110" t="s">
        <v>90</v>
      </c>
      <c r="E605" s="110" t="s">
        <v>90</v>
      </c>
      <c r="F605" s="64" t="s">
        <v>90</v>
      </c>
      <c r="G605" s="64" t="s">
        <v>90</v>
      </c>
      <c r="H605" s="64" t="s">
        <v>90</v>
      </c>
      <c r="I605" s="64" t="s">
        <v>90</v>
      </c>
      <c r="J605" s="64" t="s">
        <v>90</v>
      </c>
      <c r="K605" s="33">
        <f>K610+K614+K618+K622+K626+K630+K634+K638+K642</f>
        <v>3192.42</v>
      </c>
      <c r="L605" s="33">
        <f>L610+L614+L618+L622+L626+L630+L634+L638+L642</f>
        <v>3283.087</v>
      </c>
      <c r="M605" s="12" t="s">
        <v>90</v>
      </c>
      <c r="N605" s="33" t="s">
        <v>90</v>
      </c>
      <c r="O605" s="33" t="s">
        <v>90</v>
      </c>
      <c r="P605" s="33" t="s">
        <v>90</v>
      </c>
      <c r="Q605" s="64" t="s">
        <v>90</v>
      </c>
      <c r="R605" s="64" t="s">
        <v>90</v>
      </c>
      <c r="S605" s="64" t="s">
        <v>90</v>
      </c>
      <c r="T605" s="64" t="s">
        <v>90</v>
      </c>
      <c r="U605" s="64" t="s">
        <v>90</v>
      </c>
      <c r="V605" s="64" t="s">
        <v>90</v>
      </c>
      <c r="W605" s="93">
        <f t="shared" si="133"/>
        <v>6475.5069999999996</v>
      </c>
    </row>
    <row r="606" spans="1:23" ht="47.25" customHeight="1" x14ac:dyDescent="0.25">
      <c r="A606" s="64" t="s">
        <v>661</v>
      </c>
      <c r="B606" s="118" t="s">
        <v>662</v>
      </c>
      <c r="C606" s="117" t="s">
        <v>126</v>
      </c>
      <c r="D606" s="64" t="s">
        <v>90</v>
      </c>
      <c r="E606" s="64" t="s">
        <v>90</v>
      </c>
      <c r="F606" s="64" t="s">
        <v>90</v>
      </c>
      <c r="G606" s="64" t="s">
        <v>90</v>
      </c>
      <c r="H606" s="64" t="s">
        <v>90</v>
      </c>
      <c r="I606" s="64" t="s">
        <v>90</v>
      </c>
      <c r="J606" s="64" t="s">
        <v>90</v>
      </c>
      <c r="K606" s="12">
        <v>500</v>
      </c>
      <c r="L606" s="12">
        <v>550</v>
      </c>
      <c r="M606" s="12" t="s">
        <v>90</v>
      </c>
      <c r="N606" s="64" t="s">
        <v>90</v>
      </c>
      <c r="O606" s="64" t="s">
        <v>90</v>
      </c>
      <c r="P606" s="64" t="s">
        <v>90</v>
      </c>
      <c r="Q606" s="33" t="s">
        <v>90</v>
      </c>
      <c r="R606" s="64" t="s">
        <v>90</v>
      </c>
      <c r="S606" s="64" t="s">
        <v>90</v>
      </c>
      <c r="T606" s="64" t="s">
        <v>90</v>
      </c>
      <c r="U606" s="64" t="s">
        <v>90</v>
      </c>
      <c r="V606" s="64" t="s">
        <v>90</v>
      </c>
      <c r="W606" s="93">
        <f t="shared" si="133"/>
        <v>1050</v>
      </c>
    </row>
    <row r="607" spans="1:23" ht="83.25" customHeight="1" x14ac:dyDescent="0.25">
      <c r="A607" s="147" t="s">
        <v>663</v>
      </c>
      <c r="B607" s="118" t="s">
        <v>1087</v>
      </c>
      <c r="C607" s="117" t="s">
        <v>90</v>
      </c>
      <c r="D607" s="64" t="s">
        <v>90</v>
      </c>
      <c r="E607" s="64" t="s">
        <v>38</v>
      </c>
      <c r="F607" s="64" t="s">
        <v>620</v>
      </c>
      <c r="G607" s="64" t="s">
        <v>664</v>
      </c>
      <c r="H607" s="64" t="s">
        <v>90</v>
      </c>
      <c r="I607" s="64" t="s">
        <v>90</v>
      </c>
      <c r="J607" s="64" t="s">
        <v>90</v>
      </c>
      <c r="K607" s="64" t="s">
        <v>90</v>
      </c>
      <c r="L607" s="64" t="s">
        <v>90</v>
      </c>
      <c r="M607" s="12" t="s">
        <v>90</v>
      </c>
      <c r="N607" s="64" t="s">
        <v>90</v>
      </c>
      <c r="O607" s="64" t="s">
        <v>90</v>
      </c>
      <c r="P607" s="64" t="s">
        <v>90</v>
      </c>
      <c r="Q607" s="64" t="s">
        <v>90</v>
      </c>
      <c r="R607" s="64" t="s">
        <v>90</v>
      </c>
      <c r="S607" s="64" t="s">
        <v>90</v>
      </c>
      <c r="T607" s="64" t="s">
        <v>90</v>
      </c>
      <c r="U607" s="64" t="s">
        <v>90</v>
      </c>
      <c r="V607" s="64" t="s">
        <v>90</v>
      </c>
      <c r="W607" s="93" t="s">
        <v>90</v>
      </c>
    </row>
    <row r="608" spans="1:23" ht="18.75" customHeight="1" x14ac:dyDescent="0.25">
      <c r="A608" s="155"/>
      <c r="B608" s="118" t="s">
        <v>91</v>
      </c>
      <c r="C608" s="117" t="s">
        <v>151</v>
      </c>
      <c r="D608" s="64" t="s">
        <v>90</v>
      </c>
      <c r="E608" s="64" t="s">
        <v>90</v>
      </c>
      <c r="F608" s="64" t="s">
        <v>90</v>
      </c>
      <c r="G608" s="64" t="s">
        <v>90</v>
      </c>
      <c r="H608" s="14" t="s">
        <v>644</v>
      </c>
      <c r="I608" s="14" t="s">
        <v>645</v>
      </c>
      <c r="J608" s="14" t="s">
        <v>646</v>
      </c>
      <c r="K608" s="33">
        <v>1730.4</v>
      </c>
      <c r="L608" s="33">
        <v>2509.6999999999998</v>
      </c>
      <c r="M608" s="12" t="s">
        <v>90</v>
      </c>
      <c r="N608" s="33" t="s">
        <v>90</v>
      </c>
      <c r="O608" s="33" t="s">
        <v>90</v>
      </c>
      <c r="P608" s="33" t="s">
        <v>90</v>
      </c>
      <c r="Q608" s="33" t="s">
        <v>90</v>
      </c>
      <c r="R608" s="64" t="s">
        <v>90</v>
      </c>
      <c r="S608" s="64" t="s">
        <v>90</v>
      </c>
      <c r="T608" s="64" t="s">
        <v>90</v>
      </c>
      <c r="U608" s="64" t="s">
        <v>90</v>
      </c>
      <c r="V608" s="64" t="s">
        <v>90</v>
      </c>
      <c r="W608" s="93">
        <f t="shared" si="133"/>
        <v>4240.1000000000004</v>
      </c>
    </row>
    <row r="609" spans="1:23" ht="21" customHeight="1" x14ac:dyDescent="0.25">
      <c r="A609" s="155"/>
      <c r="B609" s="118" t="s">
        <v>94</v>
      </c>
      <c r="C609" s="117" t="s">
        <v>151</v>
      </c>
      <c r="D609" s="104" t="s">
        <v>90</v>
      </c>
      <c r="E609" s="104" t="s">
        <v>90</v>
      </c>
      <c r="F609" s="104" t="s">
        <v>90</v>
      </c>
      <c r="G609" s="104" t="s">
        <v>90</v>
      </c>
      <c r="H609" s="20">
        <v>0</v>
      </c>
      <c r="I609" s="20">
        <v>0</v>
      </c>
      <c r="J609" s="20">
        <v>0</v>
      </c>
      <c r="K609" s="20">
        <v>0</v>
      </c>
      <c r="L609" s="20">
        <v>0</v>
      </c>
      <c r="M609" s="20">
        <v>0</v>
      </c>
      <c r="N609" s="20">
        <v>0</v>
      </c>
      <c r="O609" s="20">
        <v>0</v>
      </c>
      <c r="P609" s="20">
        <v>0</v>
      </c>
      <c r="Q609" s="20">
        <v>0</v>
      </c>
      <c r="R609" s="20">
        <v>0</v>
      </c>
      <c r="S609" s="20">
        <v>0</v>
      </c>
      <c r="T609" s="20">
        <v>0</v>
      </c>
      <c r="U609" s="20">
        <v>0</v>
      </c>
      <c r="V609" s="20">
        <v>0</v>
      </c>
      <c r="W609" s="100">
        <v>0</v>
      </c>
    </row>
    <row r="610" spans="1:23" ht="18" customHeight="1" x14ac:dyDescent="0.25">
      <c r="A610" s="148"/>
      <c r="B610" s="118" t="s">
        <v>96</v>
      </c>
      <c r="C610" s="117" t="s">
        <v>151</v>
      </c>
      <c r="D610" s="110" t="s">
        <v>90</v>
      </c>
      <c r="E610" s="110" t="s">
        <v>90</v>
      </c>
      <c r="F610" s="64" t="s">
        <v>90</v>
      </c>
      <c r="G610" s="64" t="s">
        <v>90</v>
      </c>
      <c r="H610" s="64" t="s">
        <v>90</v>
      </c>
      <c r="I610" s="64" t="s">
        <v>90</v>
      </c>
      <c r="J610" s="64" t="s">
        <v>90</v>
      </c>
      <c r="K610" s="33">
        <v>475.5</v>
      </c>
      <c r="L610" s="33">
        <v>526.48199999999997</v>
      </c>
      <c r="M610" s="12" t="s">
        <v>90</v>
      </c>
      <c r="N610" s="33" t="s">
        <v>90</v>
      </c>
      <c r="O610" s="33" t="s">
        <v>90</v>
      </c>
      <c r="P610" s="33" t="s">
        <v>90</v>
      </c>
      <c r="Q610" s="33" t="s">
        <v>90</v>
      </c>
      <c r="R610" s="64" t="s">
        <v>90</v>
      </c>
      <c r="S610" s="64" t="s">
        <v>90</v>
      </c>
      <c r="T610" s="64" t="s">
        <v>90</v>
      </c>
      <c r="U610" s="64" t="s">
        <v>90</v>
      </c>
      <c r="V610" s="64" t="s">
        <v>90</v>
      </c>
      <c r="W610" s="93">
        <f>SUM(K610:L610)</f>
        <v>1001.982</v>
      </c>
    </row>
    <row r="611" spans="1:23" ht="83.25" customHeight="1" x14ac:dyDescent="0.25">
      <c r="A611" s="147" t="s">
        <v>665</v>
      </c>
      <c r="B611" s="118" t="s">
        <v>666</v>
      </c>
      <c r="C611" s="117" t="s">
        <v>90</v>
      </c>
      <c r="D611" s="64" t="s">
        <v>90</v>
      </c>
      <c r="E611" s="64" t="s">
        <v>90</v>
      </c>
      <c r="F611" s="64" t="s">
        <v>620</v>
      </c>
      <c r="G611" s="64" t="s">
        <v>667</v>
      </c>
      <c r="H611" s="64" t="s">
        <v>90</v>
      </c>
      <c r="I611" s="64" t="s">
        <v>90</v>
      </c>
      <c r="J611" s="64" t="s">
        <v>90</v>
      </c>
      <c r="K611" s="64" t="s">
        <v>90</v>
      </c>
      <c r="L611" s="64" t="s">
        <v>90</v>
      </c>
      <c r="M611" s="12" t="s">
        <v>90</v>
      </c>
      <c r="N611" s="64" t="s">
        <v>90</v>
      </c>
      <c r="O611" s="64" t="s">
        <v>90</v>
      </c>
      <c r="P611" s="64" t="s">
        <v>90</v>
      </c>
      <c r="Q611" s="64" t="s">
        <v>90</v>
      </c>
      <c r="R611" s="64" t="s">
        <v>90</v>
      </c>
      <c r="S611" s="64" t="s">
        <v>90</v>
      </c>
      <c r="T611" s="64" t="s">
        <v>90</v>
      </c>
      <c r="U611" s="64" t="s">
        <v>90</v>
      </c>
      <c r="V611" s="64" t="s">
        <v>90</v>
      </c>
      <c r="W611" s="93" t="s">
        <v>90</v>
      </c>
    </row>
    <row r="612" spans="1:23" ht="22.5" customHeight="1" x14ac:dyDescent="0.25">
      <c r="A612" s="155"/>
      <c r="B612" s="118" t="s">
        <v>91</v>
      </c>
      <c r="C612" s="117" t="s">
        <v>151</v>
      </c>
      <c r="D612" s="64" t="s">
        <v>90</v>
      </c>
      <c r="E612" s="64" t="s">
        <v>90</v>
      </c>
      <c r="F612" s="64" t="s">
        <v>90</v>
      </c>
      <c r="G612" s="64" t="s">
        <v>90</v>
      </c>
      <c r="H612" s="14" t="s">
        <v>644</v>
      </c>
      <c r="I612" s="14" t="s">
        <v>645</v>
      </c>
      <c r="J612" s="14" t="s">
        <v>78</v>
      </c>
      <c r="K612" s="33">
        <v>187</v>
      </c>
      <c r="L612" s="33">
        <v>743</v>
      </c>
      <c r="M612" s="12" t="s">
        <v>90</v>
      </c>
      <c r="N612" s="33" t="s">
        <v>90</v>
      </c>
      <c r="O612" s="33" t="s">
        <v>90</v>
      </c>
      <c r="P612" s="33" t="s">
        <v>90</v>
      </c>
      <c r="Q612" s="33" t="s">
        <v>90</v>
      </c>
      <c r="R612" s="64" t="s">
        <v>90</v>
      </c>
      <c r="S612" s="64" t="s">
        <v>90</v>
      </c>
      <c r="T612" s="64" t="s">
        <v>90</v>
      </c>
      <c r="U612" s="64" t="s">
        <v>90</v>
      </c>
      <c r="V612" s="64" t="s">
        <v>90</v>
      </c>
      <c r="W612" s="93">
        <f t="shared" ref="W612:W632" si="134">SUM(K612:L612)</f>
        <v>930</v>
      </c>
    </row>
    <row r="613" spans="1:23" ht="22.5" customHeight="1" x14ac:dyDescent="0.25">
      <c r="A613" s="155"/>
      <c r="B613" s="118" t="s">
        <v>94</v>
      </c>
      <c r="C613" s="117" t="s">
        <v>151</v>
      </c>
      <c r="D613" s="104" t="s">
        <v>90</v>
      </c>
      <c r="E613" s="104" t="s">
        <v>90</v>
      </c>
      <c r="F613" s="104" t="s">
        <v>90</v>
      </c>
      <c r="G613" s="104" t="s">
        <v>90</v>
      </c>
      <c r="H613" s="20">
        <v>0</v>
      </c>
      <c r="I613" s="20">
        <v>0</v>
      </c>
      <c r="J613" s="20">
        <v>0</v>
      </c>
      <c r="K613" s="20">
        <v>0</v>
      </c>
      <c r="L613" s="20">
        <v>0</v>
      </c>
      <c r="M613" s="20">
        <v>0</v>
      </c>
      <c r="N613" s="20">
        <v>0</v>
      </c>
      <c r="O613" s="20">
        <v>0</v>
      </c>
      <c r="P613" s="20">
        <v>0</v>
      </c>
      <c r="Q613" s="20">
        <v>0</v>
      </c>
      <c r="R613" s="20">
        <v>0</v>
      </c>
      <c r="S613" s="20">
        <v>0</v>
      </c>
      <c r="T613" s="20">
        <v>0</v>
      </c>
      <c r="U613" s="20">
        <v>0</v>
      </c>
      <c r="V613" s="20">
        <v>0</v>
      </c>
      <c r="W613" s="100">
        <v>0</v>
      </c>
    </row>
    <row r="614" spans="1:23" ht="21.75" customHeight="1" x14ac:dyDescent="0.25">
      <c r="A614" s="148"/>
      <c r="B614" s="118" t="s">
        <v>96</v>
      </c>
      <c r="C614" s="117" t="s">
        <v>151</v>
      </c>
      <c r="D614" s="110" t="s">
        <v>90</v>
      </c>
      <c r="E614" s="110" t="s">
        <v>90</v>
      </c>
      <c r="F614" s="64" t="s">
        <v>90</v>
      </c>
      <c r="G614" s="64" t="s">
        <v>90</v>
      </c>
      <c r="H614" s="64" t="s">
        <v>90</v>
      </c>
      <c r="I614" s="64" t="s">
        <v>90</v>
      </c>
      <c r="J614" s="64" t="s">
        <v>90</v>
      </c>
      <c r="K614" s="33">
        <v>52.62</v>
      </c>
      <c r="L614" s="33">
        <v>131.33500000000001</v>
      </c>
      <c r="M614" s="12" t="s">
        <v>90</v>
      </c>
      <c r="N614" s="33" t="s">
        <v>90</v>
      </c>
      <c r="O614" s="33" t="s">
        <v>90</v>
      </c>
      <c r="P614" s="33" t="s">
        <v>90</v>
      </c>
      <c r="Q614" s="33" t="s">
        <v>90</v>
      </c>
      <c r="R614" s="64" t="s">
        <v>90</v>
      </c>
      <c r="S614" s="64" t="s">
        <v>90</v>
      </c>
      <c r="T614" s="64" t="s">
        <v>90</v>
      </c>
      <c r="U614" s="64" t="s">
        <v>90</v>
      </c>
      <c r="V614" s="64" t="s">
        <v>90</v>
      </c>
      <c r="W614" s="93">
        <f t="shared" si="134"/>
        <v>183.95500000000001</v>
      </c>
    </row>
    <row r="615" spans="1:23" ht="83.25" customHeight="1" x14ac:dyDescent="0.25">
      <c r="A615" s="147" t="s">
        <v>668</v>
      </c>
      <c r="B615" s="118" t="s">
        <v>669</v>
      </c>
      <c r="C615" s="117" t="s">
        <v>90</v>
      </c>
      <c r="D615" s="64" t="s">
        <v>90</v>
      </c>
      <c r="E615" s="64" t="s">
        <v>90</v>
      </c>
      <c r="F615" s="64" t="s">
        <v>620</v>
      </c>
      <c r="G615" s="64" t="s">
        <v>1088</v>
      </c>
      <c r="H615" s="64" t="s">
        <v>90</v>
      </c>
      <c r="I615" s="64" t="s">
        <v>90</v>
      </c>
      <c r="J615" s="64" t="s">
        <v>90</v>
      </c>
      <c r="K615" s="64" t="s">
        <v>90</v>
      </c>
      <c r="L615" s="64" t="s">
        <v>90</v>
      </c>
      <c r="M615" s="12" t="s">
        <v>90</v>
      </c>
      <c r="N615" s="64" t="s">
        <v>90</v>
      </c>
      <c r="O615" s="64" t="s">
        <v>90</v>
      </c>
      <c r="P615" s="64" t="s">
        <v>90</v>
      </c>
      <c r="Q615" s="64" t="s">
        <v>90</v>
      </c>
      <c r="R615" s="64" t="s">
        <v>90</v>
      </c>
      <c r="S615" s="64" t="s">
        <v>90</v>
      </c>
      <c r="T615" s="64" t="s">
        <v>90</v>
      </c>
      <c r="U615" s="64" t="s">
        <v>90</v>
      </c>
      <c r="V615" s="64" t="s">
        <v>90</v>
      </c>
      <c r="W615" s="93" t="s">
        <v>90</v>
      </c>
    </row>
    <row r="616" spans="1:23" ht="22.5" customHeight="1" x14ac:dyDescent="0.25">
      <c r="A616" s="155"/>
      <c r="B616" s="118" t="s">
        <v>91</v>
      </c>
      <c r="C616" s="117" t="s">
        <v>151</v>
      </c>
      <c r="D616" s="64" t="s">
        <v>90</v>
      </c>
      <c r="E616" s="64" t="s">
        <v>90</v>
      </c>
      <c r="F616" s="64" t="s">
        <v>90</v>
      </c>
      <c r="G616" s="64" t="s">
        <v>90</v>
      </c>
      <c r="H616" s="7">
        <v>260702</v>
      </c>
      <c r="I616" s="64">
        <v>4339900</v>
      </c>
      <c r="J616" s="64">
        <v>611</v>
      </c>
      <c r="K616" s="33">
        <v>1494</v>
      </c>
      <c r="L616" s="33">
        <v>1523</v>
      </c>
      <c r="M616" s="12" t="s">
        <v>90</v>
      </c>
      <c r="N616" s="33" t="s">
        <v>90</v>
      </c>
      <c r="O616" s="33" t="s">
        <v>90</v>
      </c>
      <c r="P616" s="33" t="s">
        <v>90</v>
      </c>
      <c r="Q616" s="33" t="s">
        <v>90</v>
      </c>
      <c r="R616" s="64" t="s">
        <v>90</v>
      </c>
      <c r="S616" s="64" t="s">
        <v>90</v>
      </c>
      <c r="T616" s="64" t="s">
        <v>90</v>
      </c>
      <c r="U616" s="64" t="s">
        <v>90</v>
      </c>
      <c r="V616" s="64" t="s">
        <v>90</v>
      </c>
      <c r="W616" s="93">
        <f t="shared" si="134"/>
        <v>3017</v>
      </c>
    </row>
    <row r="617" spans="1:23" ht="21.75" customHeight="1" x14ac:dyDescent="0.25">
      <c r="A617" s="155"/>
      <c r="B617" s="118" t="s">
        <v>94</v>
      </c>
      <c r="C617" s="117" t="s">
        <v>151</v>
      </c>
      <c r="D617" s="104" t="s">
        <v>90</v>
      </c>
      <c r="E617" s="104" t="s">
        <v>90</v>
      </c>
      <c r="F617" s="104" t="s">
        <v>90</v>
      </c>
      <c r="G617" s="104" t="s">
        <v>90</v>
      </c>
      <c r="H617" s="20">
        <v>0</v>
      </c>
      <c r="I617" s="20">
        <v>0</v>
      </c>
      <c r="J617" s="20">
        <v>0</v>
      </c>
      <c r="K617" s="20">
        <v>0</v>
      </c>
      <c r="L617" s="20">
        <v>0</v>
      </c>
      <c r="M617" s="20">
        <v>0</v>
      </c>
      <c r="N617" s="20">
        <v>0</v>
      </c>
      <c r="O617" s="20">
        <v>0</v>
      </c>
      <c r="P617" s="20">
        <v>0</v>
      </c>
      <c r="Q617" s="20">
        <v>0</v>
      </c>
      <c r="R617" s="20">
        <v>0</v>
      </c>
      <c r="S617" s="20">
        <v>0</v>
      </c>
      <c r="T617" s="20">
        <v>0</v>
      </c>
      <c r="U617" s="20">
        <v>0</v>
      </c>
      <c r="V617" s="20">
        <v>0</v>
      </c>
      <c r="W617" s="100">
        <v>0</v>
      </c>
    </row>
    <row r="618" spans="1:23" ht="22.5" customHeight="1" x14ac:dyDescent="0.25">
      <c r="A618" s="148"/>
      <c r="B618" s="118" t="s">
        <v>96</v>
      </c>
      <c r="C618" s="117" t="s">
        <v>151</v>
      </c>
      <c r="D618" s="110" t="s">
        <v>90</v>
      </c>
      <c r="E618" s="110" t="s">
        <v>90</v>
      </c>
      <c r="F618" s="64" t="s">
        <v>90</v>
      </c>
      <c r="G618" s="64" t="s">
        <v>90</v>
      </c>
      <c r="H618" s="64" t="s">
        <v>90</v>
      </c>
      <c r="I618" s="64" t="s">
        <v>90</v>
      </c>
      <c r="J618" s="64" t="s">
        <v>90</v>
      </c>
      <c r="K618" s="33">
        <v>78.3</v>
      </c>
      <c r="L618" s="33">
        <v>43.8</v>
      </c>
      <c r="M618" s="12" t="s">
        <v>90</v>
      </c>
      <c r="N618" s="33" t="s">
        <v>90</v>
      </c>
      <c r="O618" s="33" t="s">
        <v>90</v>
      </c>
      <c r="P618" s="33" t="s">
        <v>90</v>
      </c>
      <c r="Q618" s="33" t="s">
        <v>90</v>
      </c>
      <c r="R618" s="64" t="s">
        <v>90</v>
      </c>
      <c r="S618" s="64" t="s">
        <v>90</v>
      </c>
      <c r="T618" s="64" t="s">
        <v>90</v>
      </c>
      <c r="U618" s="64" t="s">
        <v>90</v>
      </c>
      <c r="V618" s="64" t="s">
        <v>90</v>
      </c>
      <c r="W618" s="93">
        <f t="shared" si="134"/>
        <v>122.1</v>
      </c>
    </row>
    <row r="619" spans="1:23" ht="87.75" customHeight="1" x14ac:dyDescent="0.25">
      <c r="A619" s="147" t="s">
        <v>670</v>
      </c>
      <c r="B619" s="118" t="s">
        <v>671</v>
      </c>
      <c r="C619" s="117" t="s">
        <v>90</v>
      </c>
      <c r="D619" s="64" t="s">
        <v>90</v>
      </c>
      <c r="E619" s="64" t="s">
        <v>90</v>
      </c>
      <c r="F619" s="64" t="s">
        <v>620</v>
      </c>
      <c r="G619" s="64" t="s">
        <v>672</v>
      </c>
      <c r="H619" s="64" t="s">
        <v>90</v>
      </c>
      <c r="I619" s="64" t="s">
        <v>90</v>
      </c>
      <c r="J619" s="64" t="s">
        <v>90</v>
      </c>
      <c r="K619" s="64" t="s">
        <v>90</v>
      </c>
      <c r="L619" s="64" t="s">
        <v>90</v>
      </c>
      <c r="M619" s="12" t="s">
        <v>90</v>
      </c>
      <c r="N619" s="64" t="s">
        <v>90</v>
      </c>
      <c r="O619" s="64" t="s">
        <v>90</v>
      </c>
      <c r="P619" s="64" t="s">
        <v>90</v>
      </c>
      <c r="Q619" s="64" t="s">
        <v>90</v>
      </c>
      <c r="R619" s="64" t="s">
        <v>90</v>
      </c>
      <c r="S619" s="64" t="s">
        <v>90</v>
      </c>
      <c r="T619" s="64" t="s">
        <v>90</v>
      </c>
      <c r="U619" s="64" t="s">
        <v>90</v>
      </c>
      <c r="V619" s="64" t="s">
        <v>90</v>
      </c>
      <c r="W619" s="93" t="s">
        <v>90</v>
      </c>
    </row>
    <row r="620" spans="1:23" ht="24.75" customHeight="1" x14ac:dyDescent="0.25">
      <c r="A620" s="155"/>
      <c r="B620" s="118" t="s">
        <v>91</v>
      </c>
      <c r="C620" s="117" t="s">
        <v>151</v>
      </c>
      <c r="D620" s="64" t="s">
        <v>90</v>
      </c>
      <c r="E620" s="64" t="s">
        <v>90</v>
      </c>
      <c r="F620" s="64" t="s">
        <v>90</v>
      </c>
      <c r="G620" s="64" t="s">
        <v>90</v>
      </c>
      <c r="H620" s="14" t="s">
        <v>644</v>
      </c>
      <c r="I620" s="14" t="s">
        <v>645</v>
      </c>
      <c r="J620" s="14" t="s">
        <v>646</v>
      </c>
      <c r="K620" s="33">
        <v>1118.5999999999999</v>
      </c>
      <c r="L620" s="33">
        <v>1724.3</v>
      </c>
      <c r="M620" s="12" t="s">
        <v>90</v>
      </c>
      <c r="N620" s="33" t="s">
        <v>90</v>
      </c>
      <c r="O620" s="33" t="s">
        <v>90</v>
      </c>
      <c r="P620" s="33" t="s">
        <v>90</v>
      </c>
      <c r="Q620" s="33" t="s">
        <v>90</v>
      </c>
      <c r="R620" s="64" t="s">
        <v>90</v>
      </c>
      <c r="S620" s="64" t="s">
        <v>90</v>
      </c>
      <c r="T620" s="64" t="s">
        <v>90</v>
      </c>
      <c r="U620" s="64" t="s">
        <v>90</v>
      </c>
      <c r="V620" s="64" t="s">
        <v>90</v>
      </c>
      <c r="W620" s="93">
        <f t="shared" si="134"/>
        <v>2842.8999999999996</v>
      </c>
    </row>
    <row r="621" spans="1:23" ht="21" customHeight="1" x14ac:dyDescent="0.25">
      <c r="A621" s="155"/>
      <c r="B621" s="118" t="s">
        <v>94</v>
      </c>
      <c r="C621" s="117" t="s">
        <v>151</v>
      </c>
      <c r="D621" s="104" t="s">
        <v>90</v>
      </c>
      <c r="E621" s="110" t="s">
        <v>90</v>
      </c>
      <c r="F621" s="104" t="s">
        <v>90</v>
      </c>
      <c r="G621" s="104" t="s">
        <v>90</v>
      </c>
      <c r="H621" s="20">
        <v>0</v>
      </c>
      <c r="I621" s="20">
        <v>0</v>
      </c>
      <c r="J621" s="20">
        <v>0</v>
      </c>
      <c r="K621" s="20">
        <v>0</v>
      </c>
      <c r="L621" s="20">
        <v>0</v>
      </c>
      <c r="M621" s="20">
        <v>0</v>
      </c>
      <c r="N621" s="20">
        <v>0</v>
      </c>
      <c r="O621" s="20">
        <v>0</v>
      </c>
      <c r="P621" s="20">
        <v>0</v>
      </c>
      <c r="Q621" s="20">
        <v>0</v>
      </c>
      <c r="R621" s="20">
        <v>0</v>
      </c>
      <c r="S621" s="20">
        <v>0</v>
      </c>
      <c r="T621" s="20">
        <v>0</v>
      </c>
      <c r="U621" s="20">
        <v>0</v>
      </c>
      <c r="V621" s="20">
        <v>0</v>
      </c>
      <c r="W621" s="100">
        <v>0</v>
      </c>
    </row>
    <row r="622" spans="1:23" ht="21" customHeight="1" x14ac:dyDescent="0.25">
      <c r="A622" s="148"/>
      <c r="B622" s="118" t="s">
        <v>96</v>
      </c>
      <c r="C622" s="117" t="s">
        <v>151</v>
      </c>
      <c r="D622" s="110" t="s">
        <v>90</v>
      </c>
      <c r="E622" s="110" t="s">
        <v>90</v>
      </c>
      <c r="F622" s="64" t="s">
        <v>90</v>
      </c>
      <c r="G622" s="64" t="s">
        <v>90</v>
      </c>
      <c r="H622" s="64" t="s">
        <v>90</v>
      </c>
      <c r="I622" s="64" t="s">
        <v>90</v>
      </c>
      <c r="J622" s="64" t="s">
        <v>90</v>
      </c>
      <c r="K622" s="33">
        <v>535.6</v>
      </c>
      <c r="L622" s="33">
        <v>571.07000000000005</v>
      </c>
      <c r="M622" s="12" t="s">
        <v>90</v>
      </c>
      <c r="N622" s="33" t="s">
        <v>90</v>
      </c>
      <c r="O622" s="33" t="s">
        <v>90</v>
      </c>
      <c r="P622" s="33" t="s">
        <v>90</v>
      </c>
      <c r="Q622" s="33" t="s">
        <v>90</v>
      </c>
      <c r="R622" s="64" t="s">
        <v>90</v>
      </c>
      <c r="S622" s="64" t="s">
        <v>90</v>
      </c>
      <c r="T622" s="64" t="s">
        <v>90</v>
      </c>
      <c r="U622" s="64" t="s">
        <v>90</v>
      </c>
      <c r="V622" s="64" t="s">
        <v>90</v>
      </c>
      <c r="W622" s="93">
        <f t="shared" si="134"/>
        <v>1106.67</v>
      </c>
    </row>
    <row r="623" spans="1:23" ht="153" customHeight="1" x14ac:dyDescent="0.25">
      <c r="A623" s="147" t="s">
        <v>673</v>
      </c>
      <c r="B623" s="118" t="s">
        <v>674</v>
      </c>
      <c r="C623" s="117" t="s">
        <v>90</v>
      </c>
      <c r="D623" s="64" t="s">
        <v>90</v>
      </c>
      <c r="E623" s="64" t="s">
        <v>90</v>
      </c>
      <c r="F623" s="64" t="s">
        <v>620</v>
      </c>
      <c r="G623" s="64" t="s">
        <v>675</v>
      </c>
      <c r="H623" s="64" t="s">
        <v>90</v>
      </c>
      <c r="I623" s="64" t="s">
        <v>90</v>
      </c>
      <c r="J623" s="64" t="s">
        <v>90</v>
      </c>
      <c r="K623" s="64" t="s">
        <v>90</v>
      </c>
      <c r="L623" s="64" t="s">
        <v>90</v>
      </c>
      <c r="M623" s="12" t="s">
        <v>90</v>
      </c>
      <c r="N623" s="64" t="s">
        <v>90</v>
      </c>
      <c r="O623" s="64" t="s">
        <v>90</v>
      </c>
      <c r="P623" s="64" t="s">
        <v>90</v>
      </c>
      <c r="Q623" s="64" t="s">
        <v>90</v>
      </c>
      <c r="R623" s="64" t="s">
        <v>90</v>
      </c>
      <c r="S623" s="64" t="s">
        <v>90</v>
      </c>
      <c r="T623" s="64" t="s">
        <v>90</v>
      </c>
      <c r="U623" s="64" t="s">
        <v>90</v>
      </c>
      <c r="V623" s="64" t="s">
        <v>90</v>
      </c>
      <c r="W623" s="93" t="s">
        <v>90</v>
      </c>
    </row>
    <row r="624" spans="1:23" ht="18.75" customHeight="1" x14ac:dyDescent="0.25">
      <c r="A624" s="155"/>
      <c r="B624" s="118" t="s">
        <v>91</v>
      </c>
      <c r="C624" s="117" t="s">
        <v>151</v>
      </c>
      <c r="D624" s="64" t="s">
        <v>90</v>
      </c>
      <c r="E624" s="64" t="s">
        <v>90</v>
      </c>
      <c r="F624" s="64" t="s">
        <v>90</v>
      </c>
      <c r="G624" s="64" t="s">
        <v>90</v>
      </c>
      <c r="H624" s="14" t="s">
        <v>644</v>
      </c>
      <c r="I624" s="14" t="s">
        <v>645</v>
      </c>
      <c r="J624" s="14" t="s">
        <v>646</v>
      </c>
      <c r="K624" s="33">
        <v>1500</v>
      </c>
      <c r="L624" s="33">
        <v>1050</v>
      </c>
      <c r="M624" s="12" t="s">
        <v>90</v>
      </c>
      <c r="N624" s="33" t="s">
        <v>90</v>
      </c>
      <c r="O624" s="33" t="s">
        <v>90</v>
      </c>
      <c r="P624" s="33" t="s">
        <v>90</v>
      </c>
      <c r="Q624" s="33" t="s">
        <v>90</v>
      </c>
      <c r="R624" s="64" t="s">
        <v>90</v>
      </c>
      <c r="S624" s="64" t="s">
        <v>90</v>
      </c>
      <c r="T624" s="64" t="s">
        <v>90</v>
      </c>
      <c r="U624" s="64" t="s">
        <v>90</v>
      </c>
      <c r="V624" s="64" t="s">
        <v>90</v>
      </c>
      <c r="W624" s="93">
        <f t="shared" si="134"/>
        <v>2550</v>
      </c>
    </row>
    <row r="625" spans="1:23" ht="20.25" customHeight="1" x14ac:dyDescent="0.25">
      <c r="A625" s="155"/>
      <c r="B625" s="118" t="s">
        <v>94</v>
      </c>
      <c r="C625" s="117" t="s">
        <v>151</v>
      </c>
      <c r="D625" s="104" t="s">
        <v>90</v>
      </c>
      <c r="E625" s="104" t="s">
        <v>90</v>
      </c>
      <c r="F625" s="104" t="s">
        <v>90</v>
      </c>
      <c r="G625" s="104" t="s">
        <v>90</v>
      </c>
      <c r="H625" s="20">
        <v>0</v>
      </c>
      <c r="I625" s="20">
        <v>0</v>
      </c>
      <c r="J625" s="20">
        <v>0</v>
      </c>
      <c r="K625" s="20">
        <v>0</v>
      </c>
      <c r="L625" s="20">
        <v>0</v>
      </c>
      <c r="M625" s="20">
        <v>0</v>
      </c>
      <c r="N625" s="20">
        <v>0</v>
      </c>
      <c r="O625" s="20">
        <v>0</v>
      </c>
      <c r="P625" s="20">
        <v>0</v>
      </c>
      <c r="Q625" s="20">
        <v>0</v>
      </c>
      <c r="R625" s="20">
        <v>0</v>
      </c>
      <c r="S625" s="20">
        <v>0</v>
      </c>
      <c r="T625" s="20">
        <v>0</v>
      </c>
      <c r="U625" s="20">
        <v>0</v>
      </c>
      <c r="V625" s="20">
        <v>0</v>
      </c>
      <c r="W625" s="100">
        <v>0</v>
      </c>
    </row>
    <row r="626" spans="1:23" ht="21" customHeight="1" x14ac:dyDescent="0.25">
      <c r="A626" s="148"/>
      <c r="B626" s="118" t="s">
        <v>96</v>
      </c>
      <c r="C626" s="117" t="s">
        <v>92</v>
      </c>
      <c r="D626" s="110" t="s">
        <v>90</v>
      </c>
      <c r="E626" s="110" t="s">
        <v>90</v>
      </c>
      <c r="F626" s="64" t="s">
        <v>90</v>
      </c>
      <c r="G626" s="64" t="s">
        <v>90</v>
      </c>
      <c r="H626" s="64" t="s">
        <v>90</v>
      </c>
      <c r="I626" s="64" t="s">
        <v>90</v>
      </c>
      <c r="J626" s="64" t="s">
        <v>90</v>
      </c>
      <c r="K626" s="33">
        <v>1540</v>
      </c>
      <c r="L626" s="33">
        <v>1500</v>
      </c>
      <c r="M626" s="12" t="s">
        <v>90</v>
      </c>
      <c r="N626" s="33" t="s">
        <v>90</v>
      </c>
      <c r="O626" s="33" t="s">
        <v>90</v>
      </c>
      <c r="P626" s="33" t="s">
        <v>90</v>
      </c>
      <c r="Q626" s="33" t="s">
        <v>90</v>
      </c>
      <c r="R626" s="64" t="s">
        <v>90</v>
      </c>
      <c r="S626" s="64" t="s">
        <v>90</v>
      </c>
      <c r="T626" s="64" t="s">
        <v>90</v>
      </c>
      <c r="U626" s="64" t="s">
        <v>90</v>
      </c>
      <c r="V626" s="64" t="s">
        <v>90</v>
      </c>
      <c r="W626" s="93">
        <f t="shared" si="134"/>
        <v>3040</v>
      </c>
    </row>
    <row r="627" spans="1:23" ht="63.75" customHeight="1" x14ac:dyDescent="0.25">
      <c r="A627" s="147" t="s">
        <v>676</v>
      </c>
      <c r="B627" s="118" t="s">
        <v>677</v>
      </c>
      <c r="C627" s="117" t="s">
        <v>90</v>
      </c>
      <c r="D627" s="64" t="s">
        <v>90</v>
      </c>
      <c r="E627" s="64" t="s">
        <v>90</v>
      </c>
      <c r="F627" s="64" t="s">
        <v>620</v>
      </c>
      <c r="G627" s="64" t="s">
        <v>678</v>
      </c>
      <c r="H627" s="64" t="s">
        <v>90</v>
      </c>
      <c r="I627" s="64" t="s">
        <v>90</v>
      </c>
      <c r="J627" s="64" t="s">
        <v>90</v>
      </c>
      <c r="K627" s="64" t="s">
        <v>90</v>
      </c>
      <c r="L627" s="64" t="s">
        <v>90</v>
      </c>
      <c r="M627" s="12" t="s">
        <v>90</v>
      </c>
      <c r="N627" s="64" t="s">
        <v>90</v>
      </c>
      <c r="O627" s="64" t="s">
        <v>90</v>
      </c>
      <c r="P627" s="64" t="s">
        <v>90</v>
      </c>
      <c r="Q627" s="64" t="s">
        <v>90</v>
      </c>
      <c r="R627" s="64" t="s">
        <v>90</v>
      </c>
      <c r="S627" s="64" t="s">
        <v>90</v>
      </c>
      <c r="T627" s="64" t="s">
        <v>90</v>
      </c>
      <c r="U627" s="64" t="s">
        <v>90</v>
      </c>
      <c r="V627" s="64" t="s">
        <v>90</v>
      </c>
      <c r="W627" s="93" t="s">
        <v>90</v>
      </c>
    </row>
    <row r="628" spans="1:23" ht="24" customHeight="1" x14ac:dyDescent="0.25">
      <c r="A628" s="155"/>
      <c r="B628" s="118" t="s">
        <v>91</v>
      </c>
      <c r="C628" s="117" t="s">
        <v>151</v>
      </c>
      <c r="D628" s="64" t="s">
        <v>90</v>
      </c>
      <c r="E628" s="64" t="s">
        <v>90</v>
      </c>
      <c r="F628" s="64" t="s">
        <v>90</v>
      </c>
      <c r="G628" s="64" t="s">
        <v>90</v>
      </c>
      <c r="H628" s="14" t="s">
        <v>679</v>
      </c>
      <c r="I628" s="14" t="s">
        <v>680</v>
      </c>
      <c r="J628" s="14" t="s">
        <v>78</v>
      </c>
      <c r="K628" s="33">
        <v>30</v>
      </c>
      <c r="L628" s="33">
        <v>30</v>
      </c>
      <c r="M628" s="12" t="s">
        <v>90</v>
      </c>
      <c r="N628" s="33" t="s">
        <v>90</v>
      </c>
      <c r="O628" s="33" t="s">
        <v>90</v>
      </c>
      <c r="P628" s="33" t="s">
        <v>90</v>
      </c>
      <c r="Q628" s="33" t="s">
        <v>90</v>
      </c>
      <c r="R628" s="64" t="s">
        <v>90</v>
      </c>
      <c r="S628" s="64" t="s">
        <v>90</v>
      </c>
      <c r="T628" s="64" t="s">
        <v>90</v>
      </c>
      <c r="U628" s="64" t="s">
        <v>90</v>
      </c>
      <c r="V628" s="64" t="s">
        <v>90</v>
      </c>
      <c r="W628" s="93">
        <f t="shared" si="134"/>
        <v>60</v>
      </c>
    </row>
    <row r="629" spans="1:23" ht="18" customHeight="1" x14ac:dyDescent="0.25">
      <c r="A629" s="155"/>
      <c r="B629" s="118" t="s">
        <v>94</v>
      </c>
      <c r="C629" s="117" t="s">
        <v>151</v>
      </c>
      <c r="D629" s="104" t="s">
        <v>90</v>
      </c>
      <c r="E629" s="104" t="s">
        <v>90</v>
      </c>
      <c r="F629" s="104" t="s">
        <v>90</v>
      </c>
      <c r="G629" s="104" t="s">
        <v>90</v>
      </c>
      <c r="H629" s="20">
        <v>0</v>
      </c>
      <c r="I629" s="20">
        <v>0</v>
      </c>
      <c r="J629" s="20">
        <v>0</v>
      </c>
      <c r="K629" s="20">
        <v>0</v>
      </c>
      <c r="L629" s="20">
        <v>0</v>
      </c>
      <c r="M629" s="20">
        <v>0</v>
      </c>
      <c r="N629" s="20">
        <v>0</v>
      </c>
      <c r="O629" s="20">
        <v>0</v>
      </c>
      <c r="P629" s="20">
        <v>0</v>
      </c>
      <c r="Q629" s="20">
        <v>0</v>
      </c>
      <c r="R629" s="20">
        <v>0</v>
      </c>
      <c r="S629" s="20">
        <v>0</v>
      </c>
      <c r="T629" s="20">
        <v>0</v>
      </c>
      <c r="U629" s="20">
        <v>0</v>
      </c>
      <c r="V629" s="20">
        <v>0</v>
      </c>
      <c r="W629" s="100">
        <v>0</v>
      </c>
    </row>
    <row r="630" spans="1:23" ht="22.5" customHeight="1" x14ac:dyDescent="0.25">
      <c r="A630" s="148"/>
      <c r="B630" s="118" t="s">
        <v>96</v>
      </c>
      <c r="C630" s="117" t="s">
        <v>151</v>
      </c>
      <c r="D630" s="110" t="s">
        <v>90</v>
      </c>
      <c r="E630" s="110" t="s">
        <v>90</v>
      </c>
      <c r="F630" s="64" t="s">
        <v>90</v>
      </c>
      <c r="G630" s="64" t="s">
        <v>90</v>
      </c>
      <c r="H630" s="64" t="s">
        <v>90</v>
      </c>
      <c r="I630" s="64" t="s">
        <v>90</v>
      </c>
      <c r="J630" s="64" t="s">
        <v>90</v>
      </c>
      <c r="K630" s="33">
        <v>100</v>
      </c>
      <c r="L630" s="33">
        <v>100</v>
      </c>
      <c r="M630" s="12" t="s">
        <v>90</v>
      </c>
      <c r="N630" s="33" t="s">
        <v>90</v>
      </c>
      <c r="O630" s="33" t="s">
        <v>90</v>
      </c>
      <c r="P630" s="33" t="s">
        <v>90</v>
      </c>
      <c r="Q630" s="33" t="s">
        <v>90</v>
      </c>
      <c r="R630" s="64" t="s">
        <v>90</v>
      </c>
      <c r="S630" s="64" t="s">
        <v>90</v>
      </c>
      <c r="T630" s="64" t="s">
        <v>90</v>
      </c>
      <c r="U630" s="64" t="s">
        <v>90</v>
      </c>
      <c r="V630" s="64" t="s">
        <v>90</v>
      </c>
      <c r="W630" s="93">
        <f t="shared" si="134"/>
        <v>200</v>
      </c>
    </row>
    <row r="631" spans="1:23" ht="70.5" customHeight="1" x14ac:dyDescent="0.25">
      <c r="A631" s="147" t="s">
        <v>681</v>
      </c>
      <c r="B631" s="118" t="s">
        <v>682</v>
      </c>
      <c r="C631" s="117" t="s">
        <v>90</v>
      </c>
      <c r="D631" s="64" t="s">
        <v>90</v>
      </c>
      <c r="E631" s="64" t="s">
        <v>90</v>
      </c>
      <c r="F631" s="64" t="s">
        <v>620</v>
      </c>
      <c r="G631" s="64" t="s">
        <v>683</v>
      </c>
      <c r="H631" s="64" t="s">
        <v>90</v>
      </c>
      <c r="I631" s="64" t="s">
        <v>90</v>
      </c>
      <c r="J631" s="64" t="s">
        <v>90</v>
      </c>
      <c r="K631" s="64" t="s">
        <v>90</v>
      </c>
      <c r="L631" s="64" t="s">
        <v>90</v>
      </c>
      <c r="M631" s="12" t="s">
        <v>90</v>
      </c>
      <c r="N631" s="64" t="s">
        <v>90</v>
      </c>
      <c r="O631" s="64" t="s">
        <v>90</v>
      </c>
      <c r="P631" s="64" t="s">
        <v>90</v>
      </c>
      <c r="Q631" s="64" t="s">
        <v>90</v>
      </c>
      <c r="R631" s="64" t="s">
        <v>90</v>
      </c>
      <c r="S631" s="64" t="s">
        <v>90</v>
      </c>
      <c r="T631" s="64" t="s">
        <v>90</v>
      </c>
      <c r="U631" s="64" t="s">
        <v>90</v>
      </c>
      <c r="V631" s="64" t="s">
        <v>90</v>
      </c>
      <c r="W631" s="93" t="s">
        <v>90</v>
      </c>
    </row>
    <row r="632" spans="1:23" ht="24" customHeight="1" x14ac:dyDescent="0.25">
      <c r="A632" s="155"/>
      <c r="B632" s="118" t="s">
        <v>91</v>
      </c>
      <c r="C632" s="117" t="s">
        <v>151</v>
      </c>
      <c r="D632" s="64" t="s">
        <v>90</v>
      </c>
      <c r="E632" s="64" t="s">
        <v>90</v>
      </c>
      <c r="F632" s="64" t="s">
        <v>90</v>
      </c>
      <c r="G632" s="64" t="s">
        <v>90</v>
      </c>
      <c r="H632" s="14" t="s">
        <v>679</v>
      </c>
      <c r="I632" s="14" t="s">
        <v>680</v>
      </c>
      <c r="J632" s="14" t="s">
        <v>78</v>
      </c>
      <c r="K632" s="33">
        <v>200</v>
      </c>
      <c r="L632" s="33">
        <v>200</v>
      </c>
      <c r="M632" s="12" t="s">
        <v>90</v>
      </c>
      <c r="N632" s="33" t="s">
        <v>90</v>
      </c>
      <c r="O632" s="33" t="s">
        <v>90</v>
      </c>
      <c r="P632" s="33" t="s">
        <v>90</v>
      </c>
      <c r="Q632" s="33" t="s">
        <v>90</v>
      </c>
      <c r="R632" s="64" t="s">
        <v>90</v>
      </c>
      <c r="S632" s="64" t="s">
        <v>90</v>
      </c>
      <c r="T632" s="64" t="s">
        <v>90</v>
      </c>
      <c r="U632" s="64" t="s">
        <v>90</v>
      </c>
      <c r="V632" s="64" t="s">
        <v>90</v>
      </c>
      <c r="W632" s="93">
        <f t="shared" si="134"/>
        <v>400</v>
      </c>
    </row>
    <row r="633" spans="1:23" ht="21.75" customHeight="1" x14ac:dyDescent="0.25">
      <c r="A633" s="155"/>
      <c r="B633" s="118" t="s">
        <v>94</v>
      </c>
      <c r="C633" s="117" t="s">
        <v>151</v>
      </c>
      <c r="D633" s="104" t="s">
        <v>90</v>
      </c>
      <c r="E633" s="104" t="s">
        <v>90</v>
      </c>
      <c r="F633" s="104" t="s">
        <v>90</v>
      </c>
      <c r="G633" s="104" t="s">
        <v>90</v>
      </c>
      <c r="H633" s="20">
        <v>0</v>
      </c>
      <c r="I633" s="20">
        <v>0</v>
      </c>
      <c r="J633" s="20">
        <v>0</v>
      </c>
      <c r="K633" s="20">
        <v>0</v>
      </c>
      <c r="L633" s="20">
        <v>0</v>
      </c>
      <c r="M633" s="20">
        <v>0</v>
      </c>
      <c r="N633" s="20">
        <v>0</v>
      </c>
      <c r="O633" s="20">
        <v>0</v>
      </c>
      <c r="P633" s="20">
        <v>0</v>
      </c>
      <c r="Q633" s="20">
        <v>0</v>
      </c>
      <c r="R633" s="20">
        <v>0</v>
      </c>
      <c r="S633" s="20">
        <v>0</v>
      </c>
      <c r="T633" s="20">
        <v>0</v>
      </c>
      <c r="U633" s="20">
        <v>0</v>
      </c>
      <c r="V633" s="20">
        <v>0</v>
      </c>
      <c r="W633" s="100">
        <v>0</v>
      </c>
    </row>
    <row r="634" spans="1:23" ht="18" customHeight="1" x14ac:dyDescent="0.25">
      <c r="A634" s="148"/>
      <c r="B634" s="118" t="s">
        <v>96</v>
      </c>
      <c r="C634" s="117" t="s">
        <v>151</v>
      </c>
      <c r="D634" s="110" t="s">
        <v>90</v>
      </c>
      <c r="E634" s="110" t="s">
        <v>90</v>
      </c>
      <c r="F634" s="64" t="s">
        <v>90</v>
      </c>
      <c r="G634" s="64" t="s">
        <v>90</v>
      </c>
      <c r="H634" s="64" t="s">
        <v>90</v>
      </c>
      <c r="I634" s="64" t="s">
        <v>90</v>
      </c>
      <c r="J634" s="64" t="s">
        <v>90</v>
      </c>
      <c r="K634" s="33">
        <v>0</v>
      </c>
      <c r="L634" s="33">
        <v>0</v>
      </c>
      <c r="M634" s="12" t="s">
        <v>90</v>
      </c>
      <c r="N634" s="33" t="s">
        <v>90</v>
      </c>
      <c r="O634" s="33" t="s">
        <v>90</v>
      </c>
      <c r="P634" s="33" t="s">
        <v>90</v>
      </c>
      <c r="Q634" s="33" t="s">
        <v>90</v>
      </c>
      <c r="R634" s="64" t="s">
        <v>90</v>
      </c>
      <c r="S634" s="64" t="s">
        <v>90</v>
      </c>
      <c r="T634" s="64" t="s">
        <v>90</v>
      </c>
      <c r="U634" s="64" t="s">
        <v>90</v>
      </c>
      <c r="V634" s="64" t="s">
        <v>90</v>
      </c>
      <c r="W634" s="93" t="s">
        <v>90</v>
      </c>
    </row>
    <row r="635" spans="1:23" ht="84.75" customHeight="1" x14ac:dyDescent="0.25">
      <c r="A635" s="147" t="s">
        <v>684</v>
      </c>
      <c r="B635" s="118" t="s">
        <v>685</v>
      </c>
      <c r="C635" s="117" t="s">
        <v>90</v>
      </c>
      <c r="D635" s="64" t="s">
        <v>90</v>
      </c>
      <c r="E635" s="64" t="s">
        <v>90</v>
      </c>
      <c r="F635" s="64" t="s">
        <v>620</v>
      </c>
      <c r="G635" s="64" t="s">
        <v>686</v>
      </c>
      <c r="H635" s="64" t="s">
        <v>90</v>
      </c>
      <c r="I635" s="64" t="s">
        <v>90</v>
      </c>
      <c r="J635" s="64" t="s">
        <v>90</v>
      </c>
      <c r="K635" s="64" t="s">
        <v>90</v>
      </c>
      <c r="L635" s="64" t="s">
        <v>90</v>
      </c>
      <c r="M635" s="12" t="s">
        <v>90</v>
      </c>
      <c r="N635" s="64" t="s">
        <v>90</v>
      </c>
      <c r="O635" s="64" t="s">
        <v>90</v>
      </c>
      <c r="P635" s="64" t="s">
        <v>90</v>
      </c>
      <c r="Q635" s="64" t="s">
        <v>90</v>
      </c>
      <c r="R635" s="64" t="s">
        <v>90</v>
      </c>
      <c r="S635" s="64" t="s">
        <v>90</v>
      </c>
      <c r="T635" s="64" t="s">
        <v>90</v>
      </c>
      <c r="U635" s="64" t="s">
        <v>90</v>
      </c>
      <c r="V635" s="64" t="s">
        <v>90</v>
      </c>
      <c r="W635" s="93" t="s">
        <v>90</v>
      </c>
    </row>
    <row r="636" spans="1:23" ht="25.5" customHeight="1" x14ac:dyDescent="0.25">
      <c r="A636" s="155"/>
      <c r="B636" s="118" t="s">
        <v>91</v>
      </c>
      <c r="C636" s="117" t="s">
        <v>151</v>
      </c>
      <c r="D636" s="64" t="s">
        <v>90</v>
      </c>
      <c r="E636" s="64" t="s">
        <v>90</v>
      </c>
      <c r="F636" s="64" t="s">
        <v>90</v>
      </c>
      <c r="G636" s="64" t="s">
        <v>90</v>
      </c>
      <c r="H636" s="14" t="s">
        <v>128</v>
      </c>
      <c r="I636" s="14" t="s">
        <v>645</v>
      </c>
      <c r="J636" s="14" t="s">
        <v>646</v>
      </c>
      <c r="K636" s="33">
        <v>750</v>
      </c>
      <c r="L636" s="33">
        <v>800</v>
      </c>
      <c r="M636" s="12" t="s">
        <v>90</v>
      </c>
      <c r="N636" s="33" t="s">
        <v>90</v>
      </c>
      <c r="O636" s="33" t="s">
        <v>90</v>
      </c>
      <c r="P636" s="33" t="s">
        <v>90</v>
      </c>
      <c r="Q636" s="33" t="s">
        <v>90</v>
      </c>
      <c r="R636" s="64" t="s">
        <v>90</v>
      </c>
      <c r="S636" s="64" t="s">
        <v>90</v>
      </c>
      <c r="T636" s="64" t="s">
        <v>90</v>
      </c>
      <c r="U636" s="64" t="s">
        <v>90</v>
      </c>
      <c r="V636" s="64" t="s">
        <v>90</v>
      </c>
      <c r="W636" s="93">
        <f>SUM(K636:L636)</f>
        <v>1550</v>
      </c>
    </row>
    <row r="637" spans="1:23" ht="20.25" customHeight="1" x14ac:dyDescent="0.25">
      <c r="A637" s="155"/>
      <c r="B637" s="118" t="s">
        <v>94</v>
      </c>
      <c r="C637" s="117" t="s">
        <v>151</v>
      </c>
      <c r="D637" s="104" t="s">
        <v>90</v>
      </c>
      <c r="E637" s="104" t="s">
        <v>90</v>
      </c>
      <c r="F637" s="104" t="s">
        <v>90</v>
      </c>
      <c r="G637" s="104" t="s">
        <v>90</v>
      </c>
      <c r="H637" s="20">
        <v>0</v>
      </c>
      <c r="I637" s="20">
        <v>0</v>
      </c>
      <c r="J637" s="20">
        <v>0</v>
      </c>
      <c r="K637" s="20">
        <v>0</v>
      </c>
      <c r="L637" s="20">
        <v>0</v>
      </c>
      <c r="M637" s="20">
        <v>0</v>
      </c>
      <c r="N637" s="20">
        <v>0</v>
      </c>
      <c r="O637" s="20">
        <v>0</v>
      </c>
      <c r="P637" s="20">
        <v>0</v>
      </c>
      <c r="Q637" s="20">
        <v>0</v>
      </c>
      <c r="R637" s="20">
        <v>0</v>
      </c>
      <c r="S637" s="20">
        <v>0</v>
      </c>
      <c r="T637" s="20">
        <v>0</v>
      </c>
      <c r="U637" s="20">
        <v>0</v>
      </c>
      <c r="V637" s="20">
        <v>0</v>
      </c>
      <c r="W637" s="100">
        <v>0</v>
      </c>
    </row>
    <row r="638" spans="1:23" ht="18" customHeight="1" x14ac:dyDescent="0.25">
      <c r="A638" s="148"/>
      <c r="B638" s="118" t="s">
        <v>96</v>
      </c>
      <c r="C638" s="117" t="s">
        <v>92</v>
      </c>
      <c r="D638" s="110" t="s">
        <v>90</v>
      </c>
      <c r="E638" s="110" t="s">
        <v>90</v>
      </c>
      <c r="F638" s="64" t="s">
        <v>90</v>
      </c>
      <c r="G638" s="64" t="s">
        <v>90</v>
      </c>
      <c r="H638" s="64" t="s">
        <v>90</v>
      </c>
      <c r="I638" s="64" t="s">
        <v>90</v>
      </c>
      <c r="J638" s="64" t="s">
        <v>90</v>
      </c>
      <c r="K638" s="33">
        <v>410.4</v>
      </c>
      <c r="L638" s="33">
        <v>410.4</v>
      </c>
      <c r="M638" s="12" t="s">
        <v>90</v>
      </c>
      <c r="N638" s="33" t="s">
        <v>90</v>
      </c>
      <c r="O638" s="33" t="s">
        <v>90</v>
      </c>
      <c r="P638" s="33" t="s">
        <v>90</v>
      </c>
      <c r="Q638" s="33" t="s">
        <v>90</v>
      </c>
      <c r="R638" s="64" t="s">
        <v>90</v>
      </c>
      <c r="S638" s="64" t="s">
        <v>90</v>
      </c>
      <c r="T638" s="64" t="s">
        <v>90</v>
      </c>
      <c r="U638" s="64" t="s">
        <v>90</v>
      </c>
      <c r="V638" s="64" t="s">
        <v>90</v>
      </c>
      <c r="W638" s="93">
        <f t="shared" ref="W638" si="135">SUM(K638:L638)</f>
        <v>820.8</v>
      </c>
    </row>
    <row r="639" spans="1:23" ht="87" customHeight="1" x14ac:dyDescent="0.25">
      <c r="A639" s="147" t="s">
        <v>687</v>
      </c>
      <c r="B639" s="118" t="s">
        <v>688</v>
      </c>
      <c r="C639" s="117" t="s">
        <v>90</v>
      </c>
      <c r="D639" s="64" t="s">
        <v>90</v>
      </c>
      <c r="E639" s="64" t="s">
        <v>90</v>
      </c>
      <c r="F639" s="64" t="s">
        <v>620</v>
      </c>
      <c r="G639" s="64" t="s">
        <v>686</v>
      </c>
      <c r="H639" s="64" t="s">
        <v>90</v>
      </c>
      <c r="I639" s="64" t="s">
        <v>90</v>
      </c>
      <c r="J639" s="64" t="s">
        <v>90</v>
      </c>
      <c r="K639" s="64" t="s">
        <v>90</v>
      </c>
      <c r="L639" s="64" t="s">
        <v>90</v>
      </c>
      <c r="M639" s="12" t="s">
        <v>90</v>
      </c>
      <c r="N639" s="64" t="s">
        <v>90</v>
      </c>
      <c r="O639" s="64" t="s">
        <v>90</v>
      </c>
      <c r="P639" s="64" t="s">
        <v>90</v>
      </c>
      <c r="Q639" s="64" t="s">
        <v>90</v>
      </c>
      <c r="R639" s="64" t="s">
        <v>90</v>
      </c>
      <c r="S639" s="64" t="s">
        <v>90</v>
      </c>
      <c r="T639" s="64" t="s">
        <v>90</v>
      </c>
      <c r="U639" s="64" t="s">
        <v>90</v>
      </c>
      <c r="V639" s="64" t="s">
        <v>90</v>
      </c>
      <c r="W639" s="93" t="s">
        <v>90</v>
      </c>
    </row>
    <row r="640" spans="1:23" ht="20.25" customHeight="1" x14ac:dyDescent="0.25">
      <c r="A640" s="155"/>
      <c r="B640" s="118" t="s">
        <v>91</v>
      </c>
      <c r="C640" s="117" t="s">
        <v>151</v>
      </c>
      <c r="D640" s="64" t="s">
        <v>90</v>
      </c>
      <c r="E640" s="64" t="s">
        <v>90</v>
      </c>
      <c r="F640" s="64" t="s">
        <v>90</v>
      </c>
      <c r="G640" s="64" t="s">
        <v>90</v>
      </c>
      <c r="H640" s="64" t="s">
        <v>90</v>
      </c>
      <c r="I640" s="64" t="s">
        <v>90</v>
      </c>
      <c r="J640" s="64" t="s">
        <v>90</v>
      </c>
      <c r="K640" s="33">
        <v>0</v>
      </c>
      <c r="L640" s="33">
        <v>0</v>
      </c>
      <c r="M640" s="12" t="s">
        <v>90</v>
      </c>
      <c r="N640" s="33" t="s">
        <v>90</v>
      </c>
      <c r="O640" s="33" t="s">
        <v>90</v>
      </c>
      <c r="P640" s="33" t="s">
        <v>90</v>
      </c>
      <c r="Q640" s="33" t="s">
        <v>90</v>
      </c>
      <c r="R640" s="64" t="s">
        <v>90</v>
      </c>
      <c r="S640" s="64" t="s">
        <v>90</v>
      </c>
      <c r="T640" s="64" t="s">
        <v>90</v>
      </c>
      <c r="U640" s="64" t="s">
        <v>90</v>
      </c>
      <c r="V640" s="64" t="s">
        <v>90</v>
      </c>
      <c r="W640" s="93" t="s">
        <v>90</v>
      </c>
    </row>
    <row r="641" spans="1:23" ht="20.25" customHeight="1" x14ac:dyDescent="0.25">
      <c r="A641" s="155"/>
      <c r="B641" s="118" t="s">
        <v>94</v>
      </c>
      <c r="C641" s="117" t="s">
        <v>151</v>
      </c>
      <c r="D641" s="104" t="s">
        <v>90</v>
      </c>
      <c r="E641" s="104" t="s">
        <v>90</v>
      </c>
      <c r="F641" s="104" t="s">
        <v>90</v>
      </c>
      <c r="G641" s="104" t="s">
        <v>90</v>
      </c>
      <c r="H641" s="20">
        <v>0</v>
      </c>
      <c r="I641" s="20">
        <v>0</v>
      </c>
      <c r="J641" s="20">
        <v>0</v>
      </c>
      <c r="K641" s="20">
        <v>0</v>
      </c>
      <c r="L641" s="20">
        <v>0</v>
      </c>
      <c r="M641" s="20">
        <v>0</v>
      </c>
      <c r="N641" s="20">
        <v>0</v>
      </c>
      <c r="O641" s="20">
        <v>0</v>
      </c>
      <c r="P641" s="20">
        <v>0</v>
      </c>
      <c r="Q641" s="20">
        <v>0</v>
      </c>
      <c r="R641" s="20">
        <v>0</v>
      </c>
      <c r="S641" s="20">
        <v>0</v>
      </c>
      <c r="T641" s="20">
        <v>0</v>
      </c>
      <c r="U641" s="20">
        <v>0</v>
      </c>
      <c r="V641" s="20">
        <v>0</v>
      </c>
      <c r="W641" s="100">
        <v>0</v>
      </c>
    </row>
    <row r="642" spans="1:23" ht="24" customHeight="1" x14ac:dyDescent="0.25">
      <c r="A642" s="148"/>
      <c r="B642" s="118" t="s">
        <v>96</v>
      </c>
      <c r="C642" s="117" t="s">
        <v>151</v>
      </c>
      <c r="D642" s="110" t="s">
        <v>90</v>
      </c>
      <c r="E642" s="110" t="s">
        <v>90</v>
      </c>
      <c r="F642" s="64" t="s">
        <v>90</v>
      </c>
      <c r="G642" s="64" t="s">
        <v>90</v>
      </c>
      <c r="H642" s="64" t="s">
        <v>90</v>
      </c>
      <c r="I642" s="64" t="s">
        <v>90</v>
      </c>
      <c r="J642" s="64" t="s">
        <v>90</v>
      </c>
      <c r="K642" s="33">
        <v>0</v>
      </c>
      <c r="L642" s="33">
        <v>0</v>
      </c>
      <c r="M642" s="12" t="s">
        <v>90</v>
      </c>
      <c r="N642" s="33" t="s">
        <v>90</v>
      </c>
      <c r="O642" s="33" t="s">
        <v>90</v>
      </c>
      <c r="P642" s="33" t="s">
        <v>90</v>
      </c>
      <c r="Q642" s="64" t="s">
        <v>90</v>
      </c>
      <c r="R642" s="64" t="s">
        <v>90</v>
      </c>
      <c r="S642" s="64" t="s">
        <v>90</v>
      </c>
      <c r="T642" s="64" t="s">
        <v>90</v>
      </c>
      <c r="U642" s="64" t="s">
        <v>90</v>
      </c>
      <c r="V642" s="64" t="s">
        <v>90</v>
      </c>
      <c r="W642" s="93" t="s">
        <v>90</v>
      </c>
    </row>
    <row r="643" spans="1:23" ht="69.75" customHeight="1" x14ac:dyDescent="0.25">
      <c r="B643" s="122" t="s">
        <v>587</v>
      </c>
      <c r="C643" s="117" t="s">
        <v>90</v>
      </c>
      <c r="D643" s="64" t="s">
        <v>90</v>
      </c>
      <c r="E643" s="64" t="s">
        <v>90</v>
      </c>
      <c r="F643" s="64" t="s">
        <v>90</v>
      </c>
      <c r="G643" s="64" t="s">
        <v>90</v>
      </c>
      <c r="H643" s="64" t="s">
        <v>90</v>
      </c>
      <c r="I643" s="64" t="s">
        <v>90</v>
      </c>
      <c r="J643" s="64" t="s">
        <v>90</v>
      </c>
      <c r="K643" s="64" t="s">
        <v>90</v>
      </c>
      <c r="L643" s="64" t="s">
        <v>90</v>
      </c>
      <c r="M643" s="12" t="s">
        <v>90</v>
      </c>
      <c r="N643" s="64" t="s">
        <v>90</v>
      </c>
      <c r="O643" s="64" t="s">
        <v>90</v>
      </c>
      <c r="P643" s="64" t="s">
        <v>90</v>
      </c>
      <c r="Q643" s="33" t="s">
        <v>90</v>
      </c>
      <c r="R643" s="64" t="s">
        <v>90</v>
      </c>
      <c r="S643" s="64" t="s">
        <v>90</v>
      </c>
      <c r="T643" s="64" t="s">
        <v>90</v>
      </c>
      <c r="U643" s="64" t="s">
        <v>90</v>
      </c>
      <c r="V643" s="7" t="s">
        <v>90</v>
      </c>
      <c r="W643" s="93" t="s">
        <v>90</v>
      </c>
    </row>
    <row r="644" spans="1:23" ht="327.75" customHeight="1" x14ac:dyDescent="0.25">
      <c r="A644" s="147" t="s">
        <v>49</v>
      </c>
      <c r="B644" s="122" t="s">
        <v>485</v>
      </c>
      <c r="C644" s="117" t="s">
        <v>90</v>
      </c>
      <c r="D644" s="64" t="s">
        <v>90</v>
      </c>
      <c r="E644" s="64" t="s">
        <v>90</v>
      </c>
      <c r="F644" s="64" t="s">
        <v>620</v>
      </c>
      <c r="G644" s="64" t="s">
        <v>689</v>
      </c>
      <c r="H644" s="64" t="s">
        <v>90</v>
      </c>
      <c r="I644" s="64" t="s">
        <v>90</v>
      </c>
      <c r="J644" s="64" t="s">
        <v>90</v>
      </c>
      <c r="K644" s="64" t="s">
        <v>90</v>
      </c>
      <c r="L644" s="64" t="s">
        <v>90</v>
      </c>
      <c r="M644" s="12" t="s">
        <v>90</v>
      </c>
      <c r="N644" s="64" t="s">
        <v>90</v>
      </c>
      <c r="O644" s="64" t="s">
        <v>90</v>
      </c>
      <c r="P644" s="64" t="s">
        <v>90</v>
      </c>
      <c r="Q644" s="64" t="s">
        <v>90</v>
      </c>
      <c r="R644" s="64" t="s">
        <v>90</v>
      </c>
      <c r="S644" s="64" t="s">
        <v>90</v>
      </c>
      <c r="T644" s="64" t="s">
        <v>90</v>
      </c>
      <c r="U644" s="64" t="s">
        <v>90</v>
      </c>
      <c r="V644" s="7" t="s">
        <v>90</v>
      </c>
      <c r="W644" s="93" t="s">
        <v>90</v>
      </c>
    </row>
    <row r="645" spans="1:23" ht="20.25" customHeight="1" x14ac:dyDescent="0.25">
      <c r="A645" s="155"/>
      <c r="B645" s="119" t="s">
        <v>91</v>
      </c>
      <c r="C645" s="117" t="s">
        <v>151</v>
      </c>
      <c r="D645" s="64">
        <v>1</v>
      </c>
      <c r="E645" s="64" t="s">
        <v>90</v>
      </c>
      <c r="F645" s="64" t="s">
        <v>90</v>
      </c>
      <c r="G645" s="64" t="s">
        <v>90</v>
      </c>
      <c r="H645" s="64" t="s">
        <v>90</v>
      </c>
      <c r="I645" s="64" t="s">
        <v>90</v>
      </c>
      <c r="J645" s="64" t="s">
        <v>90</v>
      </c>
      <c r="K645" s="25">
        <f>K658+K677+K711+K729+K750+K758</f>
        <v>67973.259999999995</v>
      </c>
      <c r="L645" s="25">
        <f>L658+L677+L711+L729+L750+L758</f>
        <v>69522.819999999992</v>
      </c>
      <c r="M645" s="64" t="s">
        <v>90</v>
      </c>
      <c r="N645" s="64" t="s">
        <v>90</v>
      </c>
      <c r="O645" s="64" t="s">
        <v>90</v>
      </c>
      <c r="P645" s="64" t="s">
        <v>90</v>
      </c>
      <c r="Q645" s="64" t="s">
        <v>90</v>
      </c>
      <c r="R645" s="64" t="s">
        <v>90</v>
      </c>
      <c r="S645" s="64" t="s">
        <v>90</v>
      </c>
      <c r="T645" s="64" t="s">
        <v>90</v>
      </c>
      <c r="U645" s="64" t="s">
        <v>90</v>
      </c>
      <c r="V645" s="7" t="s">
        <v>90</v>
      </c>
      <c r="W645" s="93">
        <f>SUM(K645:L645)</f>
        <v>137496.07999999999</v>
      </c>
    </row>
    <row r="646" spans="1:23" ht="22.5" customHeight="1" x14ac:dyDescent="0.25">
      <c r="A646" s="155"/>
      <c r="B646" s="118" t="s">
        <v>94</v>
      </c>
      <c r="C646" s="117" t="s">
        <v>151</v>
      </c>
      <c r="D646" s="104" t="s">
        <v>90</v>
      </c>
      <c r="E646" s="104" t="s">
        <v>90</v>
      </c>
      <c r="F646" s="104" t="s">
        <v>90</v>
      </c>
      <c r="G646" s="104" t="s">
        <v>90</v>
      </c>
      <c r="H646" s="20">
        <v>0</v>
      </c>
      <c r="I646" s="20">
        <v>0</v>
      </c>
      <c r="J646" s="20">
        <v>0</v>
      </c>
      <c r="K646" s="20">
        <v>0</v>
      </c>
      <c r="L646" s="20">
        <v>0</v>
      </c>
      <c r="M646" s="20">
        <v>0</v>
      </c>
      <c r="N646" s="20">
        <v>0</v>
      </c>
      <c r="O646" s="20">
        <v>0</v>
      </c>
      <c r="P646" s="20">
        <v>0</v>
      </c>
      <c r="Q646" s="20">
        <v>0</v>
      </c>
      <c r="R646" s="20">
        <v>0</v>
      </c>
      <c r="S646" s="20">
        <v>0</v>
      </c>
      <c r="T646" s="20">
        <v>0</v>
      </c>
      <c r="U646" s="20">
        <v>0</v>
      </c>
      <c r="V646" s="20">
        <v>0</v>
      </c>
      <c r="W646" s="100">
        <v>0</v>
      </c>
    </row>
    <row r="647" spans="1:23" ht="18" customHeight="1" x14ac:dyDescent="0.25">
      <c r="A647" s="155"/>
      <c r="B647" s="118" t="s">
        <v>622</v>
      </c>
      <c r="C647" s="117" t="s">
        <v>151</v>
      </c>
      <c r="D647" s="110" t="s">
        <v>90</v>
      </c>
      <c r="E647" s="110" t="s">
        <v>90</v>
      </c>
      <c r="F647" s="64" t="s">
        <v>90</v>
      </c>
      <c r="G647" s="110" t="s">
        <v>90</v>
      </c>
      <c r="H647" s="64" t="s">
        <v>90</v>
      </c>
      <c r="I647" s="64" t="s">
        <v>90</v>
      </c>
      <c r="J647" s="64" t="s">
        <v>90</v>
      </c>
      <c r="K647" s="25">
        <f>K660+K679+K713+K731+K756+K760</f>
        <v>28333.56</v>
      </c>
      <c r="L647" s="25">
        <f>L660+L679+L713+L731+L756+L760</f>
        <v>27557.137000000002</v>
      </c>
      <c r="M647" s="12" t="s">
        <v>90</v>
      </c>
      <c r="N647" s="33" t="s">
        <v>90</v>
      </c>
      <c r="O647" s="33" t="s">
        <v>90</v>
      </c>
      <c r="P647" s="33" t="s">
        <v>90</v>
      </c>
      <c r="Q647" s="64" t="s">
        <v>90</v>
      </c>
      <c r="R647" s="64" t="s">
        <v>90</v>
      </c>
      <c r="S647" s="64" t="s">
        <v>90</v>
      </c>
      <c r="T647" s="64" t="s">
        <v>90</v>
      </c>
      <c r="U647" s="64" t="s">
        <v>90</v>
      </c>
      <c r="V647" s="7" t="s">
        <v>90</v>
      </c>
      <c r="W647" s="93">
        <f t="shared" ref="W647" si="136">SUM(K647:L647)</f>
        <v>55890.697</v>
      </c>
    </row>
    <row r="648" spans="1:23" ht="53.25" customHeight="1" x14ac:dyDescent="0.25">
      <c r="A648" s="64" t="s">
        <v>690</v>
      </c>
      <c r="B648" s="118" t="s">
        <v>691</v>
      </c>
      <c r="C648" s="117" t="s">
        <v>99</v>
      </c>
      <c r="D648" s="64" t="s">
        <v>90</v>
      </c>
      <c r="E648" s="64" t="s">
        <v>90</v>
      </c>
      <c r="F648" s="64" t="s">
        <v>90</v>
      </c>
      <c r="G648" s="64" t="s">
        <v>90</v>
      </c>
      <c r="H648" s="64" t="s">
        <v>90</v>
      </c>
      <c r="I648" s="64" t="s">
        <v>90</v>
      </c>
      <c r="J648" s="64" t="s">
        <v>90</v>
      </c>
      <c r="K648" s="12">
        <v>60</v>
      </c>
      <c r="L648" s="12">
        <v>70</v>
      </c>
      <c r="M648" s="12" t="s">
        <v>90</v>
      </c>
      <c r="N648" s="64" t="s">
        <v>90</v>
      </c>
      <c r="O648" s="64" t="s">
        <v>90</v>
      </c>
      <c r="P648" s="64" t="s">
        <v>90</v>
      </c>
      <c r="Q648" s="64" t="s">
        <v>90</v>
      </c>
      <c r="R648" s="64" t="s">
        <v>90</v>
      </c>
      <c r="S648" s="64" t="s">
        <v>90</v>
      </c>
      <c r="T648" s="64" t="s">
        <v>90</v>
      </c>
      <c r="U648" s="64" t="s">
        <v>90</v>
      </c>
      <c r="V648" s="7" t="s">
        <v>90</v>
      </c>
      <c r="W648" s="93" t="s">
        <v>90</v>
      </c>
    </row>
    <row r="649" spans="1:23" ht="150.75" customHeight="1" x14ac:dyDescent="0.25">
      <c r="A649" s="64" t="s">
        <v>692</v>
      </c>
      <c r="B649" s="118" t="s">
        <v>693</v>
      </c>
      <c r="C649" s="117" t="s">
        <v>99</v>
      </c>
      <c r="D649" s="110" t="s">
        <v>90</v>
      </c>
      <c r="E649" s="64" t="s">
        <v>694</v>
      </c>
      <c r="F649" s="64" t="s">
        <v>90</v>
      </c>
      <c r="G649" s="64" t="s">
        <v>90</v>
      </c>
      <c r="H649" s="64" t="s">
        <v>90</v>
      </c>
      <c r="I649" s="64" t="s">
        <v>90</v>
      </c>
      <c r="J649" s="64" t="s">
        <v>90</v>
      </c>
      <c r="K649" s="12">
        <v>18</v>
      </c>
      <c r="L649" s="12">
        <v>25</v>
      </c>
      <c r="M649" s="12" t="s">
        <v>90</v>
      </c>
      <c r="N649" s="64" t="s">
        <v>90</v>
      </c>
      <c r="O649" s="64" t="s">
        <v>90</v>
      </c>
      <c r="P649" s="64" t="s">
        <v>90</v>
      </c>
      <c r="Q649" s="64" t="s">
        <v>90</v>
      </c>
      <c r="R649" s="64" t="s">
        <v>90</v>
      </c>
      <c r="S649" s="64" t="s">
        <v>90</v>
      </c>
      <c r="T649" s="64" t="s">
        <v>90</v>
      </c>
      <c r="U649" s="64" t="s">
        <v>90</v>
      </c>
      <c r="V649" s="64" t="s">
        <v>90</v>
      </c>
      <c r="W649" s="93" t="s">
        <v>90</v>
      </c>
    </row>
    <row r="650" spans="1:23" ht="264.75" customHeight="1" x14ac:dyDescent="0.25">
      <c r="A650" s="64" t="s">
        <v>695</v>
      </c>
      <c r="B650" s="118" t="s">
        <v>696</v>
      </c>
      <c r="C650" s="117" t="s">
        <v>99</v>
      </c>
      <c r="D650" s="110" t="s">
        <v>90</v>
      </c>
      <c r="E650" s="64" t="s">
        <v>697</v>
      </c>
      <c r="F650" s="64" t="s">
        <v>90</v>
      </c>
      <c r="G650" s="64" t="s">
        <v>90</v>
      </c>
      <c r="H650" s="64" t="s">
        <v>90</v>
      </c>
      <c r="I650" s="64" t="s">
        <v>90</v>
      </c>
      <c r="J650" s="64" t="s">
        <v>90</v>
      </c>
      <c r="K650" s="12">
        <v>55</v>
      </c>
      <c r="L650" s="12">
        <v>65</v>
      </c>
      <c r="M650" s="12" t="s">
        <v>90</v>
      </c>
      <c r="N650" s="64" t="s">
        <v>90</v>
      </c>
      <c r="O650" s="64" t="s">
        <v>90</v>
      </c>
      <c r="P650" s="64" t="s">
        <v>90</v>
      </c>
      <c r="Q650" s="64" t="s">
        <v>90</v>
      </c>
      <c r="R650" s="64" t="s">
        <v>90</v>
      </c>
      <c r="S650" s="64" t="s">
        <v>90</v>
      </c>
      <c r="T650" s="64" t="s">
        <v>90</v>
      </c>
      <c r="U650" s="64" t="s">
        <v>90</v>
      </c>
      <c r="V650" s="64" t="s">
        <v>90</v>
      </c>
      <c r="W650" s="93">
        <f>SUM(K650:L650)</f>
        <v>120</v>
      </c>
    </row>
    <row r="651" spans="1:23" ht="150" customHeight="1" x14ac:dyDescent="0.25">
      <c r="A651" s="64" t="s">
        <v>698</v>
      </c>
      <c r="B651" s="118" t="s">
        <v>699</v>
      </c>
      <c r="C651" s="117" t="s">
        <v>99</v>
      </c>
      <c r="D651" s="110" t="s">
        <v>90</v>
      </c>
      <c r="E651" s="64" t="s">
        <v>700</v>
      </c>
      <c r="F651" s="64" t="s">
        <v>90</v>
      </c>
      <c r="G651" s="64" t="s">
        <v>90</v>
      </c>
      <c r="H651" s="64" t="s">
        <v>90</v>
      </c>
      <c r="I651" s="64" t="s">
        <v>90</v>
      </c>
      <c r="J651" s="64" t="s">
        <v>90</v>
      </c>
      <c r="K651" s="12">
        <v>60</v>
      </c>
      <c r="L651" s="12">
        <v>90</v>
      </c>
      <c r="M651" s="12" t="s">
        <v>90</v>
      </c>
      <c r="N651" s="64" t="s">
        <v>90</v>
      </c>
      <c r="O651" s="64" t="s">
        <v>90</v>
      </c>
      <c r="P651" s="64" t="s">
        <v>90</v>
      </c>
      <c r="Q651" s="64" t="s">
        <v>90</v>
      </c>
      <c r="R651" s="64" t="s">
        <v>90</v>
      </c>
      <c r="S651" s="64" t="s">
        <v>90</v>
      </c>
      <c r="T651" s="64" t="s">
        <v>90</v>
      </c>
      <c r="U651" s="64" t="s">
        <v>90</v>
      </c>
      <c r="V651" s="64" t="s">
        <v>90</v>
      </c>
      <c r="W651" s="93" t="s">
        <v>90</v>
      </c>
    </row>
    <row r="652" spans="1:23" ht="231" customHeight="1" x14ac:dyDescent="0.25">
      <c r="A652" s="64" t="s">
        <v>701</v>
      </c>
      <c r="B652" s="118" t="s">
        <v>702</v>
      </c>
      <c r="C652" s="117" t="s">
        <v>126</v>
      </c>
      <c r="D652" s="110" t="s">
        <v>90</v>
      </c>
      <c r="E652" s="64" t="s">
        <v>703</v>
      </c>
      <c r="F652" s="64" t="s">
        <v>90</v>
      </c>
      <c r="G652" s="64" t="s">
        <v>90</v>
      </c>
      <c r="H652" s="64" t="s">
        <v>90</v>
      </c>
      <c r="I652" s="64" t="s">
        <v>90</v>
      </c>
      <c r="J652" s="64" t="s">
        <v>90</v>
      </c>
      <c r="K652" s="12">
        <v>76</v>
      </c>
      <c r="L652" s="12">
        <v>113</v>
      </c>
      <c r="M652" s="12" t="s">
        <v>90</v>
      </c>
      <c r="N652" s="64" t="s">
        <v>90</v>
      </c>
      <c r="O652" s="64" t="s">
        <v>90</v>
      </c>
      <c r="P652" s="64" t="s">
        <v>90</v>
      </c>
      <c r="Q652" s="64" t="s">
        <v>90</v>
      </c>
      <c r="R652" s="64" t="s">
        <v>90</v>
      </c>
      <c r="S652" s="64" t="s">
        <v>90</v>
      </c>
      <c r="T652" s="64" t="s">
        <v>90</v>
      </c>
      <c r="U652" s="64" t="s">
        <v>90</v>
      </c>
      <c r="V652" s="64" t="s">
        <v>90</v>
      </c>
      <c r="W652" s="93" t="s">
        <v>90</v>
      </c>
    </row>
    <row r="653" spans="1:23" ht="35.25" customHeight="1" x14ac:dyDescent="0.25">
      <c r="A653" s="64" t="s">
        <v>704</v>
      </c>
      <c r="B653" s="118" t="s">
        <v>705</v>
      </c>
      <c r="C653" s="117" t="s">
        <v>73</v>
      </c>
      <c r="D653" s="110" t="s">
        <v>90</v>
      </c>
      <c r="E653" s="64" t="s">
        <v>38</v>
      </c>
      <c r="F653" s="64" t="s">
        <v>90</v>
      </c>
      <c r="G653" s="64" t="s">
        <v>90</v>
      </c>
      <c r="H653" s="64" t="s">
        <v>90</v>
      </c>
      <c r="I653" s="64" t="s">
        <v>90</v>
      </c>
      <c r="J653" s="64" t="s">
        <v>90</v>
      </c>
      <c r="K653" s="12">
        <v>3</v>
      </c>
      <c r="L653" s="12">
        <v>5</v>
      </c>
      <c r="M653" s="12" t="s">
        <v>90</v>
      </c>
      <c r="N653" s="64" t="s">
        <v>90</v>
      </c>
      <c r="O653" s="64" t="s">
        <v>90</v>
      </c>
      <c r="P653" s="64" t="s">
        <v>90</v>
      </c>
      <c r="Q653" s="64" t="s">
        <v>90</v>
      </c>
      <c r="R653" s="64" t="s">
        <v>90</v>
      </c>
      <c r="S653" s="64" t="s">
        <v>90</v>
      </c>
      <c r="T653" s="64" t="s">
        <v>90</v>
      </c>
      <c r="U653" s="64" t="s">
        <v>90</v>
      </c>
      <c r="V653" s="64" t="s">
        <v>90</v>
      </c>
      <c r="W653" s="93" t="s">
        <v>90</v>
      </c>
    </row>
    <row r="654" spans="1:23" ht="49.5" customHeight="1" x14ac:dyDescent="0.25">
      <c r="A654" s="64" t="s">
        <v>706</v>
      </c>
      <c r="B654" s="118" t="s">
        <v>707</v>
      </c>
      <c r="C654" s="117" t="s">
        <v>126</v>
      </c>
      <c r="D654" s="110" t="s">
        <v>90</v>
      </c>
      <c r="E654" s="64" t="s">
        <v>38</v>
      </c>
      <c r="F654" s="64" t="s">
        <v>90</v>
      </c>
      <c r="G654" s="64" t="s">
        <v>90</v>
      </c>
      <c r="H654" s="64" t="s">
        <v>90</v>
      </c>
      <c r="I654" s="64" t="s">
        <v>90</v>
      </c>
      <c r="J654" s="64" t="s">
        <v>90</v>
      </c>
      <c r="K654" s="12">
        <v>80</v>
      </c>
      <c r="L654" s="12">
        <v>120</v>
      </c>
      <c r="M654" s="12" t="s">
        <v>90</v>
      </c>
      <c r="N654" s="64" t="s">
        <v>90</v>
      </c>
      <c r="O654" s="64" t="s">
        <v>90</v>
      </c>
      <c r="P654" s="64" t="s">
        <v>90</v>
      </c>
      <c r="Q654" s="64" t="s">
        <v>90</v>
      </c>
      <c r="R654" s="64" t="s">
        <v>90</v>
      </c>
      <c r="S654" s="64" t="s">
        <v>90</v>
      </c>
      <c r="T654" s="64" t="s">
        <v>90</v>
      </c>
      <c r="U654" s="64" t="s">
        <v>90</v>
      </c>
      <c r="V654" s="64" t="s">
        <v>90</v>
      </c>
      <c r="W654" s="93" t="s">
        <v>90</v>
      </c>
    </row>
    <row r="655" spans="1:23" ht="48" customHeight="1" x14ac:dyDescent="0.25">
      <c r="A655" s="64" t="s">
        <v>708</v>
      </c>
      <c r="B655" s="118" t="s">
        <v>709</v>
      </c>
      <c r="C655" s="117" t="s">
        <v>99</v>
      </c>
      <c r="D655" s="110" t="s">
        <v>90</v>
      </c>
      <c r="E655" s="64" t="s">
        <v>38</v>
      </c>
      <c r="F655" s="64" t="s">
        <v>90</v>
      </c>
      <c r="G655" s="64" t="s">
        <v>90</v>
      </c>
      <c r="H655" s="64" t="s">
        <v>90</v>
      </c>
      <c r="I655" s="64" t="s">
        <v>90</v>
      </c>
      <c r="J655" s="64" t="s">
        <v>90</v>
      </c>
      <c r="K655" s="12">
        <v>35</v>
      </c>
      <c r="L655" s="12">
        <v>50</v>
      </c>
      <c r="M655" s="12" t="s">
        <v>90</v>
      </c>
      <c r="N655" s="64" t="s">
        <v>90</v>
      </c>
      <c r="O655" s="64" t="s">
        <v>90</v>
      </c>
      <c r="P655" s="64" t="s">
        <v>90</v>
      </c>
      <c r="Q655" s="64" t="s">
        <v>90</v>
      </c>
      <c r="R655" s="64" t="s">
        <v>90</v>
      </c>
      <c r="S655" s="64" t="s">
        <v>90</v>
      </c>
      <c r="T655" s="64" t="s">
        <v>90</v>
      </c>
      <c r="U655" s="64" t="s">
        <v>90</v>
      </c>
      <c r="V655" s="64" t="s">
        <v>90</v>
      </c>
      <c r="W655" s="93" t="s">
        <v>90</v>
      </c>
    </row>
    <row r="656" spans="1:23" ht="153" customHeight="1" x14ac:dyDescent="0.25">
      <c r="A656" s="64" t="s">
        <v>710</v>
      </c>
      <c r="B656" s="118" t="s">
        <v>711</v>
      </c>
      <c r="C656" s="117" t="s">
        <v>126</v>
      </c>
      <c r="D656" s="110" t="s">
        <v>90</v>
      </c>
      <c r="E656" s="64" t="s">
        <v>712</v>
      </c>
      <c r="F656" s="64" t="s">
        <v>90</v>
      </c>
      <c r="G656" s="64" t="s">
        <v>90</v>
      </c>
      <c r="H656" s="64" t="s">
        <v>90</v>
      </c>
      <c r="I656" s="64" t="s">
        <v>90</v>
      </c>
      <c r="J656" s="64" t="s">
        <v>90</v>
      </c>
      <c r="K656" s="12">
        <v>3850</v>
      </c>
      <c r="L656" s="12">
        <v>4200</v>
      </c>
      <c r="M656" s="12" t="s">
        <v>90</v>
      </c>
      <c r="N656" s="64" t="s">
        <v>90</v>
      </c>
      <c r="O656" s="64" t="s">
        <v>90</v>
      </c>
      <c r="P656" s="64" t="s">
        <v>90</v>
      </c>
      <c r="Q656" s="33" t="s">
        <v>90</v>
      </c>
      <c r="R656" s="64" t="s">
        <v>90</v>
      </c>
      <c r="S656" s="64" t="s">
        <v>90</v>
      </c>
      <c r="T656" s="64" t="s">
        <v>90</v>
      </c>
      <c r="U656" s="64" t="s">
        <v>90</v>
      </c>
      <c r="V656" s="64" t="s">
        <v>90</v>
      </c>
      <c r="W656" s="93" t="s">
        <v>90</v>
      </c>
    </row>
    <row r="657" spans="1:23" ht="64.5" customHeight="1" x14ac:dyDescent="0.25">
      <c r="A657" s="147" t="s">
        <v>713</v>
      </c>
      <c r="B657" s="122" t="s">
        <v>714</v>
      </c>
      <c r="C657" s="117" t="s">
        <v>90</v>
      </c>
      <c r="D657" s="110" t="s">
        <v>90</v>
      </c>
      <c r="E657" s="64" t="s">
        <v>38</v>
      </c>
      <c r="F657" s="64" t="s">
        <v>620</v>
      </c>
      <c r="G657" s="64" t="s">
        <v>236</v>
      </c>
      <c r="H657" s="64" t="s">
        <v>90</v>
      </c>
      <c r="I657" s="64" t="s">
        <v>90</v>
      </c>
      <c r="J657" s="64" t="s">
        <v>90</v>
      </c>
      <c r="K657" s="64" t="s">
        <v>90</v>
      </c>
      <c r="L657" s="64" t="s">
        <v>90</v>
      </c>
      <c r="M657" s="12" t="s">
        <v>90</v>
      </c>
      <c r="N657" s="64" t="s">
        <v>90</v>
      </c>
      <c r="O657" s="64" t="s">
        <v>90</v>
      </c>
      <c r="P657" s="64" t="s">
        <v>90</v>
      </c>
      <c r="Q657" s="64" t="s">
        <v>90</v>
      </c>
      <c r="R657" s="12" t="s">
        <v>90</v>
      </c>
      <c r="S657" s="12" t="s">
        <v>90</v>
      </c>
      <c r="T657" s="12" t="s">
        <v>90</v>
      </c>
      <c r="U657" s="12" t="s">
        <v>90</v>
      </c>
      <c r="V657" s="12" t="s">
        <v>90</v>
      </c>
      <c r="W657" s="93" t="s">
        <v>90</v>
      </c>
    </row>
    <row r="658" spans="1:23" ht="24" customHeight="1" x14ac:dyDescent="0.25">
      <c r="A658" s="155"/>
      <c r="B658" s="118" t="s">
        <v>91</v>
      </c>
      <c r="C658" s="117" t="s">
        <v>151</v>
      </c>
      <c r="D658" s="64">
        <v>0.2</v>
      </c>
      <c r="E658" s="64" t="s">
        <v>90</v>
      </c>
      <c r="F658" s="64" t="s">
        <v>90</v>
      </c>
      <c r="G658" s="64" t="s">
        <v>90</v>
      </c>
      <c r="H658" s="64" t="s">
        <v>90</v>
      </c>
      <c r="I658" s="64" t="s">
        <v>90</v>
      </c>
      <c r="J658" s="64" t="s">
        <v>90</v>
      </c>
      <c r="K658" s="33">
        <f>K663+K667+K671</f>
        <v>12940.7</v>
      </c>
      <c r="L658" s="33">
        <f>L663+L667+L671</f>
        <v>13230.55</v>
      </c>
      <c r="M658" s="12" t="s">
        <v>90</v>
      </c>
      <c r="N658" s="33" t="s">
        <v>90</v>
      </c>
      <c r="O658" s="33" t="s">
        <v>90</v>
      </c>
      <c r="P658" s="33" t="s">
        <v>90</v>
      </c>
      <c r="Q658" s="33" t="s">
        <v>90</v>
      </c>
      <c r="R658" s="64" t="s">
        <v>90</v>
      </c>
      <c r="S658" s="64" t="s">
        <v>90</v>
      </c>
      <c r="T658" s="64" t="s">
        <v>90</v>
      </c>
      <c r="U658" s="64" t="s">
        <v>90</v>
      </c>
      <c r="V658" s="64" t="s">
        <v>90</v>
      </c>
      <c r="W658" s="93">
        <f>SUM(K658:L658)</f>
        <v>26171.25</v>
      </c>
    </row>
    <row r="659" spans="1:23" ht="18.75" customHeight="1" x14ac:dyDescent="0.25">
      <c r="A659" s="155"/>
      <c r="B659" s="118" t="s">
        <v>94</v>
      </c>
      <c r="C659" s="117" t="s">
        <v>151</v>
      </c>
      <c r="D659" s="104" t="s">
        <v>90</v>
      </c>
      <c r="E659" s="104" t="s">
        <v>90</v>
      </c>
      <c r="F659" s="104" t="s">
        <v>90</v>
      </c>
      <c r="G659" s="104" t="s">
        <v>90</v>
      </c>
      <c r="H659" s="20">
        <v>0</v>
      </c>
      <c r="I659" s="20">
        <v>0</v>
      </c>
      <c r="J659" s="20">
        <v>0</v>
      </c>
      <c r="K659" s="20">
        <v>0</v>
      </c>
      <c r="L659" s="20">
        <v>0</v>
      </c>
      <c r="M659" s="20">
        <v>0</v>
      </c>
      <c r="N659" s="20">
        <v>0</v>
      </c>
      <c r="O659" s="20">
        <v>0</v>
      </c>
      <c r="P659" s="20">
        <v>0</v>
      </c>
      <c r="Q659" s="20">
        <v>0</v>
      </c>
      <c r="R659" s="20">
        <v>0</v>
      </c>
      <c r="S659" s="20">
        <v>0</v>
      </c>
      <c r="T659" s="20">
        <v>0</v>
      </c>
      <c r="U659" s="20">
        <v>0</v>
      </c>
      <c r="V659" s="20">
        <v>0</v>
      </c>
      <c r="W659" s="100">
        <v>0</v>
      </c>
    </row>
    <row r="660" spans="1:23" ht="24.75" customHeight="1" x14ac:dyDescent="0.25">
      <c r="A660" s="148"/>
      <c r="B660" s="118" t="s">
        <v>96</v>
      </c>
      <c r="C660" s="117" t="s">
        <v>151</v>
      </c>
      <c r="D660" s="110" t="s">
        <v>90</v>
      </c>
      <c r="E660" s="110" t="s">
        <v>90</v>
      </c>
      <c r="F660" s="64" t="s">
        <v>90</v>
      </c>
      <c r="G660" s="64" t="s">
        <v>90</v>
      </c>
      <c r="H660" s="64" t="s">
        <v>90</v>
      </c>
      <c r="I660" s="64" t="s">
        <v>90</v>
      </c>
      <c r="J660" s="64" t="s">
        <v>90</v>
      </c>
      <c r="K660" s="33">
        <f>K665+K669+K673</f>
        <v>7011.34</v>
      </c>
      <c r="L660" s="33">
        <f>L665+L669+L673</f>
        <v>5301.5</v>
      </c>
      <c r="M660" s="12" t="s">
        <v>90</v>
      </c>
      <c r="N660" s="33" t="s">
        <v>90</v>
      </c>
      <c r="O660" s="33" t="s">
        <v>90</v>
      </c>
      <c r="P660" s="33" t="s">
        <v>90</v>
      </c>
      <c r="Q660" s="64" t="s">
        <v>90</v>
      </c>
      <c r="R660" s="64" t="s">
        <v>90</v>
      </c>
      <c r="S660" s="64" t="s">
        <v>90</v>
      </c>
      <c r="T660" s="64" t="s">
        <v>90</v>
      </c>
      <c r="U660" s="64" t="s">
        <v>90</v>
      </c>
      <c r="V660" s="64" t="s">
        <v>90</v>
      </c>
      <c r="W660" s="93">
        <f t="shared" ref="W660:W663" si="137">SUM(K660:L660)</f>
        <v>12312.84</v>
      </c>
    </row>
    <row r="661" spans="1:23" ht="83.25" customHeight="1" x14ac:dyDescent="0.25">
      <c r="A661" s="64" t="s">
        <v>715</v>
      </c>
      <c r="B661" s="118" t="s">
        <v>716</v>
      </c>
      <c r="C661" s="117" t="s">
        <v>99</v>
      </c>
      <c r="D661" s="64" t="s">
        <v>90</v>
      </c>
      <c r="E661" s="64" t="s">
        <v>90</v>
      </c>
      <c r="F661" s="64" t="s">
        <v>90</v>
      </c>
      <c r="G661" s="64" t="s">
        <v>90</v>
      </c>
      <c r="H661" s="64" t="s">
        <v>90</v>
      </c>
      <c r="I661" s="64" t="s">
        <v>90</v>
      </c>
      <c r="J661" s="64" t="s">
        <v>90</v>
      </c>
      <c r="K661" s="12">
        <v>60</v>
      </c>
      <c r="L661" s="12">
        <v>70</v>
      </c>
      <c r="M661" s="12" t="s">
        <v>90</v>
      </c>
      <c r="N661" s="64" t="s">
        <v>90</v>
      </c>
      <c r="O661" s="64" t="s">
        <v>90</v>
      </c>
      <c r="P661" s="64" t="s">
        <v>90</v>
      </c>
      <c r="Q661" s="33" t="s">
        <v>90</v>
      </c>
      <c r="R661" s="64" t="s">
        <v>90</v>
      </c>
      <c r="S661" s="64" t="s">
        <v>90</v>
      </c>
      <c r="T661" s="64" t="s">
        <v>90</v>
      </c>
      <c r="U661" s="64" t="s">
        <v>90</v>
      </c>
      <c r="V661" s="64" t="s">
        <v>90</v>
      </c>
      <c r="W661" s="93" t="s">
        <v>90</v>
      </c>
    </row>
    <row r="662" spans="1:23" ht="293.25" customHeight="1" x14ac:dyDescent="0.25">
      <c r="A662" s="147" t="s">
        <v>717</v>
      </c>
      <c r="B662" s="118" t="s">
        <v>718</v>
      </c>
      <c r="C662" s="117" t="s">
        <v>90</v>
      </c>
      <c r="D662" s="64" t="s">
        <v>90</v>
      </c>
      <c r="E662" s="64" t="s">
        <v>719</v>
      </c>
      <c r="F662" s="64" t="s">
        <v>620</v>
      </c>
      <c r="G662" s="64" t="s">
        <v>236</v>
      </c>
      <c r="H662" s="64" t="s">
        <v>90</v>
      </c>
      <c r="I662" s="64" t="s">
        <v>90</v>
      </c>
      <c r="J662" s="64" t="s">
        <v>90</v>
      </c>
      <c r="K662" s="64" t="s">
        <v>90</v>
      </c>
      <c r="L662" s="64" t="s">
        <v>90</v>
      </c>
      <c r="M662" s="12" t="s">
        <v>90</v>
      </c>
      <c r="N662" s="64" t="s">
        <v>90</v>
      </c>
      <c r="O662" s="64" t="s">
        <v>90</v>
      </c>
      <c r="P662" s="64" t="s">
        <v>90</v>
      </c>
      <c r="Q662" s="12" t="s">
        <v>90</v>
      </c>
      <c r="R662" s="12" t="s">
        <v>90</v>
      </c>
      <c r="S662" s="12" t="s">
        <v>90</v>
      </c>
      <c r="T662" s="12" t="s">
        <v>90</v>
      </c>
      <c r="U662" s="12" t="s">
        <v>90</v>
      </c>
      <c r="V662" s="12" t="s">
        <v>90</v>
      </c>
      <c r="W662" s="93" t="s">
        <v>90</v>
      </c>
    </row>
    <row r="663" spans="1:23" ht="21.75" customHeight="1" x14ac:dyDescent="0.25">
      <c r="A663" s="155"/>
      <c r="B663" s="118" t="s">
        <v>91</v>
      </c>
      <c r="C663" s="117" t="s">
        <v>151</v>
      </c>
      <c r="D663" s="64" t="s">
        <v>90</v>
      </c>
      <c r="E663" s="64" t="s">
        <v>90</v>
      </c>
      <c r="F663" s="64" t="s">
        <v>90</v>
      </c>
      <c r="G663" s="64" t="s">
        <v>90</v>
      </c>
      <c r="H663" s="14" t="s">
        <v>644</v>
      </c>
      <c r="I663" s="14" t="s">
        <v>645</v>
      </c>
      <c r="J663" s="14" t="s">
        <v>646</v>
      </c>
      <c r="K663" s="33">
        <v>35</v>
      </c>
      <c r="L663" s="33">
        <v>35</v>
      </c>
      <c r="M663" s="12" t="s">
        <v>90</v>
      </c>
      <c r="N663" s="33" t="s">
        <v>90</v>
      </c>
      <c r="O663" s="33" t="s">
        <v>90</v>
      </c>
      <c r="P663" s="33" t="s">
        <v>90</v>
      </c>
      <c r="Q663" s="33" t="s">
        <v>90</v>
      </c>
      <c r="R663" s="64" t="s">
        <v>90</v>
      </c>
      <c r="S663" s="64" t="s">
        <v>90</v>
      </c>
      <c r="T663" s="64" t="s">
        <v>90</v>
      </c>
      <c r="U663" s="64" t="s">
        <v>90</v>
      </c>
      <c r="V663" s="64" t="s">
        <v>90</v>
      </c>
      <c r="W663" s="93">
        <f t="shared" si="137"/>
        <v>70</v>
      </c>
    </row>
    <row r="664" spans="1:23" ht="21" customHeight="1" x14ac:dyDescent="0.25">
      <c r="A664" s="155"/>
      <c r="B664" s="118" t="s">
        <v>94</v>
      </c>
      <c r="C664" s="117" t="s">
        <v>151</v>
      </c>
      <c r="D664" s="104" t="s">
        <v>90</v>
      </c>
      <c r="E664" s="104" t="s">
        <v>90</v>
      </c>
      <c r="F664" s="104" t="s">
        <v>90</v>
      </c>
      <c r="G664" s="104" t="s">
        <v>90</v>
      </c>
      <c r="H664" s="20">
        <v>0</v>
      </c>
      <c r="I664" s="20">
        <v>0</v>
      </c>
      <c r="J664" s="20">
        <v>0</v>
      </c>
      <c r="K664" s="20">
        <v>0</v>
      </c>
      <c r="L664" s="20">
        <v>0</v>
      </c>
      <c r="M664" s="20">
        <v>0</v>
      </c>
      <c r="N664" s="20">
        <v>0</v>
      </c>
      <c r="O664" s="20">
        <v>0</v>
      </c>
      <c r="P664" s="20">
        <v>0</v>
      </c>
      <c r="Q664" s="20">
        <v>0</v>
      </c>
      <c r="R664" s="20">
        <v>0</v>
      </c>
      <c r="S664" s="20">
        <v>0</v>
      </c>
      <c r="T664" s="20">
        <v>0</v>
      </c>
      <c r="U664" s="20">
        <v>0</v>
      </c>
      <c r="V664" s="20">
        <v>0</v>
      </c>
      <c r="W664" s="100">
        <v>0</v>
      </c>
    </row>
    <row r="665" spans="1:23" ht="24" customHeight="1" x14ac:dyDescent="0.25">
      <c r="A665" s="148"/>
      <c r="B665" s="118" t="s">
        <v>96</v>
      </c>
      <c r="C665" s="117" t="s">
        <v>151</v>
      </c>
      <c r="D665" s="110" t="s">
        <v>90</v>
      </c>
      <c r="E665" s="110" t="s">
        <v>90</v>
      </c>
      <c r="F665" s="64" t="s">
        <v>90</v>
      </c>
      <c r="G665" s="64" t="s">
        <v>90</v>
      </c>
      <c r="H665" s="64" t="s">
        <v>90</v>
      </c>
      <c r="I665" s="64" t="s">
        <v>90</v>
      </c>
      <c r="J665" s="64" t="s">
        <v>90</v>
      </c>
      <c r="K665" s="48">
        <v>0</v>
      </c>
      <c r="L665" s="48">
        <v>0</v>
      </c>
      <c r="M665" s="12" t="s">
        <v>90</v>
      </c>
      <c r="N665" s="12" t="s">
        <v>90</v>
      </c>
      <c r="O665" s="12" t="s">
        <v>90</v>
      </c>
      <c r="P665" s="12" t="s">
        <v>90</v>
      </c>
      <c r="Q665" s="33" t="s">
        <v>90</v>
      </c>
      <c r="R665" s="64" t="s">
        <v>90</v>
      </c>
      <c r="S665" s="64" t="s">
        <v>90</v>
      </c>
      <c r="T665" s="64" t="s">
        <v>90</v>
      </c>
      <c r="U665" s="64" t="s">
        <v>90</v>
      </c>
      <c r="V665" s="64" t="s">
        <v>90</v>
      </c>
      <c r="W665" s="93" t="s">
        <v>90</v>
      </c>
    </row>
    <row r="666" spans="1:23" ht="409.6" customHeight="1" x14ac:dyDescent="0.25">
      <c r="A666" s="147" t="s">
        <v>720</v>
      </c>
      <c r="B666" s="118" t="s">
        <v>1125</v>
      </c>
      <c r="C666" s="117" t="s">
        <v>90</v>
      </c>
      <c r="D666" s="64" t="s">
        <v>90</v>
      </c>
      <c r="E666" s="64" t="s">
        <v>90</v>
      </c>
      <c r="F666" s="64" t="s">
        <v>620</v>
      </c>
      <c r="G666" s="130" t="s">
        <v>1121</v>
      </c>
      <c r="H666" s="64" t="s">
        <v>90</v>
      </c>
      <c r="I666" s="64" t="s">
        <v>90</v>
      </c>
      <c r="J666" s="64" t="s">
        <v>90</v>
      </c>
      <c r="K666" s="64" t="s">
        <v>90</v>
      </c>
      <c r="L666" s="64" t="s">
        <v>90</v>
      </c>
      <c r="M666" s="12" t="s">
        <v>90</v>
      </c>
      <c r="N666" s="64" t="s">
        <v>90</v>
      </c>
      <c r="O666" s="64" t="s">
        <v>90</v>
      </c>
      <c r="P666" s="64" t="s">
        <v>90</v>
      </c>
      <c r="Q666" s="64" t="s">
        <v>90</v>
      </c>
      <c r="R666" s="64" t="s">
        <v>90</v>
      </c>
      <c r="S666" s="64" t="s">
        <v>90</v>
      </c>
      <c r="T666" s="64" t="s">
        <v>90</v>
      </c>
      <c r="U666" s="64" t="s">
        <v>90</v>
      </c>
      <c r="V666" s="64" t="s">
        <v>90</v>
      </c>
      <c r="W666" s="93" t="s">
        <v>90</v>
      </c>
    </row>
    <row r="667" spans="1:23" ht="17.25" customHeight="1" x14ac:dyDescent="0.25">
      <c r="A667" s="155"/>
      <c r="B667" s="118" t="s">
        <v>91</v>
      </c>
      <c r="C667" s="117" t="s">
        <v>151</v>
      </c>
      <c r="D667" s="64" t="s">
        <v>90</v>
      </c>
      <c r="E667" s="64" t="s">
        <v>90</v>
      </c>
      <c r="F667" s="64" t="s">
        <v>90</v>
      </c>
      <c r="G667" s="64" t="s">
        <v>90</v>
      </c>
      <c r="H667" s="14" t="s">
        <v>644</v>
      </c>
      <c r="I667" s="14" t="s">
        <v>645</v>
      </c>
      <c r="J667" s="14" t="s">
        <v>646</v>
      </c>
      <c r="K667" s="33">
        <v>8471.7000000000007</v>
      </c>
      <c r="L667" s="33">
        <v>8666.5499999999993</v>
      </c>
      <c r="M667" s="12" t="s">
        <v>90</v>
      </c>
      <c r="N667" s="33" t="s">
        <v>90</v>
      </c>
      <c r="O667" s="33" t="s">
        <v>90</v>
      </c>
      <c r="P667" s="33" t="s">
        <v>90</v>
      </c>
      <c r="Q667" s="33" t="s">
        <v>90</v>
      </c>
      <c r="R667" s="64" t="s">
        <v>90</v>
      </c>
      <c r="S667" s="64" t="s">
        <v>90</v>
      </c>
      <c r="T667" s="64" t="s">
        <v>90</v>
      </c>
      <c r="U667" s="64" t="s">
        <v>90</v>
      </c>
      <c r="V667" s="64" t="s">
        <v>90</v>
      </c>
      <c r="W667" s="93">
        <f>SUM(K667:L667)</f>
        <v>17138.25</v>
      </c>
    </row>
    <row r="668" spans="1:23" ht="24.75" customHeight="1" x14ac:dyDescent="0.25">
      <c r="A668" s="155"/>
      <c r="B668" s="118" t="s">
        <v>94</v>
      </c>
      <c r="C668" s="117" t="s">
        <v>151</v>
      </c>
      <c r="D668" s="64" t="s">
        <v>90</v>
      </c>
      <c r="E668" s="64" t="s">
        <v>90</v>
      </c>
      <c r="F668" s="110" t="s">
        <v>90</v>
      </c>
      <c r="G668" s="110" t="s">
        <v>90</v>
      </c>
      <c r="H668" s="110" t="s">
        <v>90</v>
      </c>
      <c r="I668" s="110" t="s">
        <v>90</v>
      </c>
      <c r="J668" s="110" t="s">
        <v>90</v>
      </c>
      <c r="K668" s="64">
        <v>0</v>
      </c>
      <c r="L668" s="64">
        <v>0</v>
      </c>
      <c r="M668" s="12" t="s">
        <v>90</v>
      </c>
      <c r="N668" s="12" t="s">
        <v>90</v>
      </c>
      <c r="O668" s="12" t="s">
        <v>90</v>
      </c>
      <c r="P668" s="12" t="s">
        <v>90</v>
      </c>
      <c r="Q668" s="64" t="s">
        <v>90</v>
      </c>
      <c r="R668" s="64" t="s">
        <v>90</v>
      </c>
      <c r="S668" s="64" t="s">
        <v>90</v>
      </c>
      <c r="T668" s="64" t="s">
        <v>90</v>
      </c>
      <c r="U668" s="64" t="s">
        <v>90</v>
      </c>
      <c r="V668" s="64" t="s">
        <v>90</v>
      </c>
      <c r="W668" s="93" t="s">
        <v>90</v>
      </c>
    </row>
    <row r="669" spans="1:23" ht="24.75" customHeight="1" x14ac:dyDescent="0.25">
      <c r="A669" s="148"/>
      <c r="B669" s="118" t="s">
        <v>721</v>
      </c>
      <c r="C669" s="117" t="s">
        <v>151</v>
      </c>
      <c r="D669" s="110" t="s">
        <v>90</v>
      </c>
      <c r="E669" s="110" t="s">
        <v>90</v>
      </c>
      <c r="F669" s="64" t="s">
        <v>90</v>
      </c>
      <c r="G669" s="64" t="s">
        <v>90</v>
      </c>
      <c r="H669" s="64" t="s">
        <v>90</v>
      </c>
      <c r="I669" s="64" t="s">
        <v>90</v>
      </c>
      <c r="J669" s="64" t="s">
        <v>90</v>
      </c>
      <c r="K669" s="33">
        <v>6547.34</v>
      </c>
      <c r="L669" s="33">
        <v>5283.1</v>
      </c>
      <c r="M669" s="12" t="s">
        <v>90</v>
      </c>
      <c r="N669" s="33" t="s">
        <v>90</v>
      </c>
      <c r="O669" s="33" t="s">
        <v>90</v>
      </c>
      <c r="P669" s="33" t="s">
        <v>90</v>
      </c>
      <c r="Q669" s="33" t="s">
        <v>90</v>
      </c>
      <c r="R669" s="64" t="s">
        <v>90</v>
      </c>
      <c r="S669" s="64" t="s">
        <v>90</v>
      </c>
      <c r="T669" s="64" t="s">
        <v>90</v>
      </c>
      <c r="U669" s="64" t="s">
        <v>90</v>
      </c>
      <c r="V669" s="64" t="s">
        <v>90</v>
      </c>
      <c r="W669" s="93">
        <f t="shared" ref="W669" si="138">SUM(K669:L669)</f>
        <v>11830.44</v>
      </c>
    </row>
    <row r="670" spans="1:23" ht="138.75" customHeight="1" x14ac:dyDescent="0.25">
      <c r="A670" s="147" t="s">
        <v>722</v>
      </c>
      <c r="B670" s="118" t="s">
        <v>723</v>
      </c>
      <c r="C670" s="117" t="s">
        <v>90</v>
      </c>
      <c r="D670" s="64" t="s">
        <v>90</v>
      </c>
      <c r="E670" s="64" t="s">
        <v>90</v>
      </c>
      <c r="F670" s="64" t="s">
        <v>620</v>
      </c>
      <c r="G670" s="64" t="s">
        <v>724</v>
      </c>
      <c r="H670" s="64" t="s">
        <v>90</v>
      </c>
      <c r="I670" s="64" t="s">
        <v>90</v>
      </c>
      <c r="J670" s="64" t="s">
        <v>90</v>
      </c>
      <c r="K670" s="64" t="s">
        <v>90</v>
      </c>
      <c r="L670" s="64" t="s">
        <v>90</v>
      </c>
      <c r="M670" s="12" t="s">
        <v>90</v>
      </c>
      <c r="N670" s="64" t="s">
        <v>90</v>
      </c>
      <c r="O670" s="64" t="s">
        <v>90</v>
      </c>
      <c r="P670" s="64" t="s">
        <v>90</v>
      </c>
      <c r="Q670" s="64" t="s">
        <v>90</v>
      </c>
      <c r="R670" s="64" t="s">
        <v>90</v>
      </c>
      <c r="S670" s="64" t="s">
        <v>90</v>
      </c>
      <c r="T670" s="64" t="s">
        <v>90</v>
      </c>
      <c r="U670" s="64" t="s">
        <v>90</v>
      </c>
      <c r="V670" s="64" t="s">
        <v>90</v>
      </c>
      <c r="W670" s="93" t="s">
        <v>90</v>
      </c>
    </row>
    <row r="671" spans="1:23" ht="19.5" customHeight="1" x14ac:dyDescent="0.25">
      <c r="A671" s="155"/>
      <c r="B671" s="118" t="s">
        <v>91</v>
      </c>
      <c r="C671" s="117" t="s">
        <v>151</v>
      </c>
      <c r="D671" s="64" t="s">
        <v>90</v>
      </c>
      <c r="E671" s="64" t="s">
        <v>90</v>
      </c>
      <c r="F671" s="64" t="s">
        <v>90</v>
      </c>
      <c r="G671" s="64" t="s">
        <v>90</v>
      </c>
      <c r="H671" s="14" t="s">
        <v>644</v>
      </c>
      <c r="I671" s="14" t="s">
        <v>725</v>
      </c>
      <c r="J671" s="14" t="s">
        <v>646</v>
      </c>
      <c r="K671" s="33">
        <v>4434</v>
      </c>
      <c r="L671" s="33">
        <v>4529</v>
      </c>
      <c r="M671" s="12" t="s">
        <v>90</v>
      </c>
      <c r="N671" s="33" t="s">
        <v>90</v>
      </c>
      <c r="O671" s="33" t="s">
        <v>90</v>
      </c>
      <c r="P671" s="33" t="s">
        <v>90</v>
      </c>
      <c r="Q671" s="33" t="s">
        <v>90</v>
      </c>
      <c r="R671" s="64" t="s">
        <v>90</v>
      </c>
      <c r="S671" s="64" t="s">
        <v>90</v>
      </c>
      <c r="T671" s="64" t="s">
        <v>90</v>
      </c>
      <c r="U671" s="64" t="s">
        <v>90</v>
      </c>
      <c r="V671" s="7" t="s">
        <v>90</v>
      </c>
      <c r="W671" s="93">
        <f>SUM(K671:L671)</f>
        <v>8963</v>
      </c>
    </row>
    <row r="672" spans="1:23" ht="24.75" customHeight="1" x14ac:dyDescent="0.25">
      <c r="A672" s="155"/>
      <c r="B672" s="118" t="s">
        <v>94</v>
      </c>
      <c r="C672" s="117" t="s">
        <v>151</v>
      </c>
      <c r="D672" s="104" t="s">
        <v>90</v>
      </c>
      <c r="E672" s="104" t="s">
        <v>90</v>
      </c>
      <c r="F672" s="104" t="s">
        <v>90</v>
      </c>
      <c r="G672" s="104" t="s">
        <v>90</v>
      </c>
      <c r="H672" s="20">
        <v>0</v>
      </c>
      <c r="I672" s="20">
        <v>0</v>
      </c>
      <c r="J672" s="20">
        <v>0</v>
      </c>
      <c r="K672" s="20">
        <v>0</v>
      </c>
      <c r="L672" s="20">
        <v>0</v>
      </c>
      <c r="M672" s="20">
        <v>0</v>
      </c>
      <c r="N672" s="20">
        <v>0</v>
      </c>
      <c r="O672" s="20">
        <v>0</v>
      </c>
      <c r="P672" s="20">
        <v>0</v>
      </c>
      <c r="Q672" s="20">
        <v>0</v>
      </c>
      <c r="R672" s="20">
        <v>0</v>
      </c>
      <c r="S672" s="20">
        <v>0</v>
      </c>
      <c r="T672" s="20">
        <v>0</v>
      </c>
      <c r="U672" s="20">
        <v>0</v>
      </c>
      <c r="V672" s="20">
        <v>0</v>
      </c>
      <c r="W672" s="100">
        <v>0</v>
      </c>
    </row>
    <row r="673" spans="1:23" ht="24" customHeight="1" x14ac:dyDescent="0.25">
      <c r="A673" s="148"/>
      <c r="B673" s="118" t="s">
        <v>96</v>
      </c>
      <c r="C673" s="117" t="s">
        <v>151</v>
      </c>
      <c r="D673" s="110" t="s">
        <v>90</v>
      </c>
      <c r="E673" s="110" t="s">
        <v>90</v>
      </c>
      <c r="F673" s="64" t="s">
        <v>90</v>
      </c>
      <c r="G673" s="64" t="s">
        <v>90</v>
      </c>
      <c r="H673" s="64" t="s">
        <v>90</v>
      </c>
      <c r="I673" s="64" t="s">
        <v>90</v>
      </c>
      <c r="J673" s="64" t="s">
        <v>90</v>
      </c>
      <c r="K673" s="33">
        <v>464</v>
      </c>
      <c r="L673" s="33">
        <v>18.399999999999999</v>
      </c>
      <c r="M673" s="12" t="s">
        <v>90</v>
      </c>
      <c r="N673" s="33" t="s">
        <v>90</v>
      </c>
      <c r="O673" s="33" t="s">
        <v>90</v>
      </c>
      <c r="P673" s="33" t="s">
        <v>90</v>
      </c>
      <c r="Q673" s="64" t="s">
        <v>90</v>
      </c>
      <c r="R673" s="64" t="s">
        <v>90</v>
      </c>
      <c r="S673" s="64" t="s">
        <v>90</v>
      </c>
      <c r="T673" s="64" t="s">
        <v>90</v>
      </c>
      <c r="U673" s="64" t="s">
        <v>90</v>
      </c>
      <c r="V673" s="7" t="s">
        <v>90</v>
      </c>
      <c r="W673" s="93">
        <f t="shared" ref="W673" si="139">SUM(K673:L673)</f>
        <v>482.4</v>
      </c>
    </row>
    <row r="674" spans="1:23" ht="65.25" customHeight="1" x14ac:dyDescent="0.25">
      <c r="A674" s="64" t="s">
        <v>726</v>
      </c>
      <c r="B674" s="118" t="s">
        <v>727</v>
      </c>
      <c r="C674" s="117" t="s">
        <v>126</v>
      </c>
      <c r="D674" s="64" t="s">
        <v>90</v>
      </c>
      <c r="E674" s="64" t="s">
        <v>90</v>
      </c>
      <c r="F674" s="64" t="s">
        <v>90</v>
      </c>
      <c r="G674" s="64" t="s">
        <v>90</v>
      </c>
      <c r="H674" s="64" t="s">
        <v>90</v>
      </c>
      <c r="I674" s="64" t="s">
        <v>90</v>
      </c>
      <c r="J674" s="64" t="s">
        <v>90</v>
      </c>
      <c r="K674" s="12">
        <v>6</v>
      </c>
      <c r="L674" s="12">
        <v>9</v>
      </c>
      <c r="M674" s="12" t="s">
        <v>90</v>
      </c>
      <c r="N674" s="64" t="s">
        <v>90</v>
      </c>
      <c r="O674" s="64" t="s">
        <v>90</v>
      </c>
      <c r="P674" s="64" t="s">
        <v>90</v>
      </c>
      <c r="Q674" s="64" t="s">
        <v>90</v>
      </c>
      <c r="R674" s="64" t="s">
        <v>90</v>
      </c>
      <c r="S674" s="64" t="s">
        <v>90</v>
      </c>
      <c r="T674" s="64" t="s">
        <v>90</v>
      </c>
      <c r="U674" s="64" t="s">
        <v>90</v>
      </c>
      <c r="V674" s="64" t="s">
        <v>90</v>
      </c>
      <c r="W674" s="93" t="s">
        <v>90</v>
      </c>
    </row>
    <row r="675" spans="1:23" ht="49.5" customHeight="1" x14ac:dyDescent="0.25">
      <c r="A675" s="64" t="s">
        <v>728</v>
      </c>
      <c r="B675" s="118" t="s">
        <v>729</v>
      </c>
      <c r="C675" s="117" t="s">
        <v>150</v>
      </c>
      <c r="D675" s="64" t="s">
        <v>90</v>
      </c>
      <c r="E675" s="64" t="s">
        <v>38</v>
      </c>
      <c r="F675" s="64" t="s">
        <v>90</v>
      </c>
      <c r="G675" s="64" t="s">
        <v>90</v>
      </c>
      <c r="H675" s="64" t="s">
        <v>90</v>
      </c>
      <c r="I675" s="64" t="s">
        <v>90</v>
      </c>
      <c r="J675" s="64" t="s">
        <v>90</v>
      </c>
      <c r="K675" s="44" t="s">
        <v>730</v>
      </c>
      <c r="L675" s="64" t="s">
        <v>731</v>
      </c>
      <c r="M675" s="12" t="s">
        <v>90</v>
      </c>
      <c r="N675" s="64" t="s">
        <v>90</v>
      </c>
      <c r="O675" s="64" t="s">
        <v>90</v>
      </c>
      <c r="P675" s="64" t="s">
        <v>90</v>
      </c>
      <c r="Q675" s="33" t="s">
        <v>90</v>
      </c>
      <c r="R675" s="64" t="s">
        <v>90</v>
      </c>
      <c r="S675" s="64" t="s">
        <v>90</v>
      </c>
      <c r="T675" s="64" t="s">
        <v>90</v>
      </c>
      <c r="U675" s="64" t="s">
        <v>90</v>
      </c>
      <c r="V675" s="64" t="s">
        <v>90</v>
      </c>
      <c r="W675" s="93" t="s">
        <v>90</v>
      </c>
    </row>
    <row r="676" spans="1:23" ht="57" customHeight="1" x14ac:dyDescent="0.25">
      <c r="A676" s="147" t="s">
        <v>732</v>
      </c>
      <c r="B676" s="122" t="s">
        <v>733</v>
      </c>
      <c r="C676" s="117" t="s">
        <v>90</v>
      </c>
      <c r="D676" s="64" t="s">
        <v>90</v>
      </c>
      <c r="E676" s="64" t="s">
        <v>38</v>
      </c>
      <c r="F676" s="64" t="s">
        <v>620</v>
      </c>
      <c r="G676" s="64" t="s">
        <v>90</v>
      </c>
      <c r="H676" s="64" t="s">
        <v>90</v>
      </c>
      <c r="I676" s="64" t="s">
        <v>90</v>
      </c>
      <c r="J676" s="64" t="s">
        <v>90</v>
      </c>
      <c r="K676" s="64" t="s">
        <v>90</v>
      </c>
      <c r="L676" s="64" t="s">
        <v>90</v>
      </c>
      <c r="M676" s="43" t="s">
        <v>90</v>
      </c>
      <c r="N676" s="64" t="s">
        <v>90</v>
      </c>
      <c r="O676" s="64" t="s">
        <v>90</v>
      </c>
      <c r="P676" s="64" t="s">
        <v>90</v>
      </c>
      <c r="Q676" s="33" t="s">
        <v>90</v>
      </c>
      <c r="R676" s="64" t="s">
        <v>90</v>
      </c>
      <c r="S676" s="64" t="s">
        <v>90</v>
      </c>
      <c r="T676" s="64" t="s">
        <v>90</v>
      </c>
      <c r="U676" s="64" t="s">
        <v>90</v>
      </c>
      <c r="V676" s="64" t="s">
        <v>90</v>
      </c>
      <c r="W676" s="93" t="s">
        <v>90</v>
      </c>
    </row>
    <row r="677" spans="1:23" ht="72.75" customHeight="1" x14ac:dyDescent="0.25">
      <c r="A677" s="155"/>
      <c r="B677" s="119" t="s">
        <v>91</v>
      </c>
      <c r="C677" s="117" t="s">
        <v>151</v>
      </c>
      <c r="D677" s="64">
        <v>0.2</v>
      </c>
      <c r="E677" s="64" t="s">
        <v>90</v>
      </c>
      <c r="F677" s="64" t="s">
        <v>90</v>
      </c>
      <c r="G677" s="64" t="s">
        <v>734</v>
      </c>
      <c r="H677" s="64" t="s">
        <v>90</v>
      </c>
      <c r="I677" s="64" t="s">
        <v>90</v>
      </c>
      <c r="J677" s="64" t="s">
        <v>90</v>
      </c>
      <c r="K677" s="22">
        <f>K682+K686+K691+K695+K699+K703+K707</f>
        <v>44389.06</v>
      </c>
      <c r="L677" s="22">
        <f>L682+L686+L691+L695+L699+L703+L707</f>
        <v>45598.77</v>
      </c>
      <c r="M677" s="12" t="s">
        <v>90</v>
      </c>
      <c r="N677" s="33" t="s">
        <v>90</v>
      </c>
      <c r="O677" s="33" t="s">
        <v>90</v>
      </c>
      <c r="P677" s="33" t="s">
        <v>90</v>
      </c>
      <c r="Q677" s="33" t="s">
        <v>90</v>
      </c>
      <c r="R677" s="64" t="s">
        <v>90</v>
      </c>
      <c r="S677" s="64" t="s">
        <v>90</v>
      </c>
      <c r="T677" s="64" t="s">
        <v>90</v>
      </c>
      <c r="U677" s="64" t="s">
        <v>90</v>
      </c>
      <c r="V677" s="64" t="s">
        <v>90</v>
      </c>
      <c r="W677" s="93">
        <f>SUM(K677:L677)</f>
        <v>89987.829999999987</v>
      </c>
    </row>
    <row r="678" spans="1:23" ht="22.5" customHeight="1" x14ac:dyDescent="0.25">
      <c r="A678" s="155"/>
      <c r="B678" s="118" t="s">
        <v>94</v>
      </c>
      <c r="C678" s="117" t="s">
        <v>151</v>
      </c>
      <c r="D678" s="104" t="s">
        <v>90</v>
      </c>
      <c r="E678" s="104" t="s">
        <v>90</v>
      </c>
      <c r="F678" s="104" t="s">
        <v>90</v>
      </c>
      <c r="G678" s="104" t="s">
        <v>90</v>
      </c>
      <c r="H678" s="20">
        <v>0</v>
      </c>
      <c r="I678" s="20">
        <v>0</v>
      </c>
      <c r="J678" s="20">
        <v>0</v>
      </c>
      <c r="K678" s="20">
        <v>0</v>
      </c>
      <c r="L678" s="20">
        <v>0</v>
      </c>
      <c r="M678" s="20">
        <v>0</v>
      </c>
      <c r="N678" s="20">
        <v>0</v>
      </c>
      <c r="O678" s="20">
        <v>0</v>
      </c>
      <c r="P678" s="20">
        <v>0</v>
      </c>
      <c r="Q678" s="20">
        <v>0</v>
      </c>
      <c r="R678" s="20">
        <v>0</v>
      </c>
      <c r="S678" s="20">
        <v>0</v>
      </c>
      <c r="T678" s="20">
        <v>0</v>
      </c>
      <c r="U678" s="20">
        <v>0</v>
      </c>
      <c r="V678" s="20">
        <v>0</v>
      </c>
      <c r="W678" s="100">
        <v>0</v>
      </c>
    </row>
    <row r="679" spans="1:23" ht="24" customHeight="1" x14ac:dyDescent="0.25">
      <c r="A679" s="155"/>
      <c r="B679" s="118" t="s">
        <v>96</v>
      </c>
      <c r="C679" s="117" t="s">
        <v>151</v>
      </c>
      <c r="D679" s="110" t="s">
        <v>90</v>
      </c>
      <c r="E679" s="110" t="s">
        <v>90</v>
      </c>
      <c r="F679" s="110" t="s">
        <v>90</v>
      </c>
      <c r="G679" s="110" t="s">
        <v>90</v>
      </c>
      <c r="H679" s="64" t="s">
        <v>90</v>
      </c>
      <c r="I679" s="64" t="s">
        <v>90</v>
      </c>
      <c r="J679" s="64" t="s">
        <v>90</v>
      </c>
      <c r="K679" s="25">
        <f>K684+K688+K693+K697+K701+K705+K709</f>
        <v>15959.150000000001</v>
      </c>
      <c r="L679" s="25">
        <f>L684+L688+L693+L697+L701+L705+L709</f>
        <v>17587.257000000001</v>
      </c>
      <c r="M679" s="12" t="s">
        <v>90</v>
      </c>
      <c r="N679" s="33" t="s">
        <v>90</v>
      </c>
      <c r="O679" s="33" t="s">
        <v>90</v>
      </c>
      <c r="P679" s="33" t="s">
        <v>90</v>
      </c>
      <c r="Q679" s="64" t="s">
        <v>90</v>
      </c>
      <c r="R679" s="64" t="s">
        <v>90</v>
      </c>
      <c r="S679" s="64" t="s">
        <v>90</v>
      </c>
      <c r="T679" s="64" t="s">
        <v>90</v>
      </c>
      <c r="U679" s="64" t="s">
        <v>90</v>
      </c>
      <c r="V679" s="64" t="s">
        <v>90</v>
      </c>
      <c r="W679" s="93">
        <f t="shared" ref="W679" si="140">SUM(K679:L679)</f>
        <v>33546.407000000007</v>
      </c>
    </row>
    <row r="680" spans="1:23" ht="87" customHeight="1" x14ac:dyDescent="0.25">
      <c r="A680" s="64" t="s">
        <v>735</v>
      </c>
      <c r="B680" s="118" t="s">
        <v>736</v>
      </c>
      <c r="C680" s="117" t="s">
        <v>99</v>
      </c>
      <c r="D680" s="64" t="s">
        <v>90</v>
      </c>
      <c r="E680" s="64" t="s">
        <v>90</v>
      </c>
      <c r="F680" s="64" t="s">
        <v>90</v>
      </c>
      <c r="G680" s="64" t="s">
        <v>90</v>
      </c>
      <c r="H680" s="64" t="s">
        <v>90</v>
      </c>
      <c r="I680" s="64" t="s">
        <v>90</v>
      </c>
      <c r="J680" s="64" t="s">
        <v>90</v>
      </c>
      <c r="K680" s="12">
        <v>80</v>
      </c>
      <c r="L680" s="12">
        <v>90</v>
      </c>
      <c r="M680" s="12" t="s">
        <v>90</v>
      </c>
      <c r="N680" s="64" t="s">
        <v>90</v>
      </c>
      <c r="O680" s="64" t="s">
        <v>90</v>
      </c>
      <c r="P680" s="64" t="s">
        <v>90</v>
      </c>
      <c r="Q680" s="33" t="s">
        <v>90</v>
      </c>
      <c r="R680" s="64" t="s">
        <v>90</v>
      </c>
      <c r="S680" s="64" t="s">
        <v>90</v>
      </c>
      <c r="T680" s="64" t="s">
        <v>90</v>
      </c>
      <c r="U680" s="64" t="s">
        <v>90</v>
      </c>
      <c r="V680" s="64" t="s">
        <v>90</v>
      </c>
      <c r="W680" s="93" t="s">
        <v>90</v>
      </c>
    </row>
    <row r="681" spans="1:23" ht="281.25" customHeight="1" x14ac:dyDescent="0.25">
      <c r="A681" s="147" t="s">
        <v>737</v>
      </c>
      <c r="B681" s="118" t="s">
        <v>1089</v>
      </c>
      <c r="C681" s="117" t="s">
        <v>90</v>
      </c>
      <c r="D681" s="64" t="s">
        <v>90</v>
      </c>
      <c r="E681" s="64" t="s">
        <v>738</v>
      </c>
      <c r="F681" s="64" t="s">
        <v>620</v>
      </c>
      <c r="G681" s="64" t="s">
        <v>739</v>
      </c>
      <c r="H681" s="64" t="s">
        <v>90</v>
      </c>
      <c r="I681" s="64" t="s">
        <v>90</v>
      </c>
      <c r="J681" s="64" t="s">
        <v>90</v>
      </c>
      <c r="K681" s="64" t="s">
        <v>90</v>
      </c>
      <c r="L681" s="64" t="s">
        <v>90</v>
      </c>
      <c r="M681" s="12" t="s">
        <v>90</v>
      </c>
      <c r="N681" s="64" t="s">
        <v>90</v>
      </c>
      <c r="O681" s="64" t="s">
        <v>90</v>
      </c>
      <c r="P681" s="64" t="s">
        <v>90</v>
      </c>
      <c r="Q681" s="64" t="s">
        <v>90</v>
      </c>
      <c r="R681" s="64" t="s">
        <v>90</v>
      </c>
      <c r="S681" s="64" t="s">
        <v>90</v>
      </c>
      <c r="T681" s="64" t="s">
        <v>90</v>
      </c>
      <c r="U681" s="64" t="s">
        <v>90</v>
      </c>
      <c r="V681" s="64" t="s">
        <v>90</v>
      </c>
      <c r="W681" s="93" t="s">
        <v>90</v>
      </c>
    </row>
    <row r="682" spans="1:23" ht="22.5" customHeight="1" x14ac:dyDescent="0.25">
      <c r="A682" s="155"/>
      <c r="B682" s="118" t="s">
        <v>91</v>
      </c>
      <c r="C682" s="117" t="s">
        <v>151</v>
      </c>
      <c r="D682" s="64" t="s">
        <v>90</v>
      </c>
      <c r="E682" s="64" t="s">
        <v>90</v>
      </c>
      <c r="F682" s="64" t="s">
        <v>90</v>
      </c>
      <c r="G682" s="64" t="s">
        <v>90</v>
      </c>
      <c r="H682" s="14" t="s">
        <v>128</v>
      </c>
      <c r="I682" s="14" t="s">
        <v>645</v>
      </c>
      <c r="J682" s="14" t="s">
        <v>740</v>
      </c>
      <c r="K682" s="33">
        <v>2175.77</v>
      </c>
      <c r="L682" s="33">
        <v>2273.6799999999998</v>
      </c>
      <c r="M682" s="12" t="s">
        <v>90</v>
      </c>
      <c r="N682" s="33" t="s">
        <v>90</v>
      </c>
      <c r="O682" s="33" t="s">
        <v>90</v>
      </c>
      <c r="P682" s="33" t="s">
        <v>90</v>
      </c>
      <c r="Q682" s="33" t="s">
        <v>90</v>
      </c>
      <c r="R682" s="64" t="s">
        <v>90</v>
      </c>
      <c r="S682" s="64" t="s">
        <v>90</v>
      </c>
      <c r="T682" s="64" t="s">
        <v>90</v>
      </c>
      <c r="U682" s="64" t="s">
        <v>90</v>
      </c>
      <c r="V682" s="64" t="s">
        <v>90</v>
      </c>
      <c r="W682" s="93">
        <f>SUM(K682:L682)</f>
        <v>4449.45</v>
      </c>
    </row>
    <row r="683" spans="1:23" ht="22.5" customHeight="1" x14ac:dyDescent="0.25">
      <c r="A683" s="155"/>
      <c r="B683" s="118" t="s">
        <v>94</v>
      </c>
      <c r="C683" s="117" t="s">
        <v>151</v>
      </c>
      <c r="D683" s="110" t="s">
        <v>90</v>
      </c>
      <c r="E683" s="104" t="s">
        <v>90</v>
      </c>
      <c r="F683" s="104" t="s">
        <v>90</v>
      </c>
      <c r="G683" s="104" t="s">
        <v>90</v>
      </c>
      <c r="H683" s="20">
        <v>0</v>
      </c>
      <c r="I683" s="20">
        <v>0</v>
      </c>
      <c r="J683" s="20">
        <v>0</v>
      </c>
      <c r="K683" s="20">
        <v>0</v>
      </c>
      <c r="L683" s="20">
        <v>0</v>
      </c>
      <c r="M683" s="20">
        <v>0</v>
      </c>
      <c r="N683" s="20">
        <v>0</v>
      </c>
      <c r="O683" s="20">
        <v>0</v>
      </c>
      <c r="P683" s="20">
        <v>0</v>
      </c>
      <c r="Q683" s="20">
        <v>0</v>
      </c>
      <c r="R683" s="20">
        <v>0</v>
      </c>
      <c r="S683" s="20">
        <v>0</v>
      </c>
      <c r="T683" s="20">
        <v>0</v>
      </c>
      <c r="U683" s="20">
        <v>0</v>
      </c>
      <c r="V683" s="20">
        <v>0</v>
      </c>
      <c r="W683" s="100">
        <v>0</v>
      </c>
    </row>
    <row r="684" spans="1:23" ht="24" customHeight="1" x14ac:dyDescent="0.25">
      <c r="A684" s="148"/>
      <c r="B684" s="118" t="s">
        <v>96</v>
      </c>
      <c r="C684" s="117" t="s">
        <v>151</v>
      </c>
      <c r="D684" s="110" t="s">
        <v>90</v>
      </c>
      <c r="E684" s="110" t="s">
        <v>90</v>
      </c>
      <c r="F684" s="64" t="s">
        <v>90</v>
      </c>
      <c r="G684" s="64" t="s">
        <v>90</v>
      </c>
      <c r="H684" s="64" t="s">
        <v>90</v>
      </c>
      <c r="I684" s="64" t="s">
        <v>90</v>
      </c>
      <c r="J684" s="64" t="s">
        <v>90</v>
      </c>
      <c r="K684" s="33">
        <v>860</v>
      </c>
      <c r="L684" s="33">
        <v>0</v>
      </c>
      <c r="M684" s="12" t="s">
        <v>90</v>
      </c>
      <c r="N684" s="33" t="s">
        <v>90</v>
      </c>
      <c r="O684" s="33" t="s">
        <v>90</v>
      </c>
      <c r="P684" s="33" t="s">
        <v>90</v>
      </c>
      <c r="R684" s="64" t="s">
        <v>90</v>
      </c>
      <c r="S684" s="64" t="s">
        <v>90</v>
      </c>
      <c r="T684" s="64" t="s">
        <v>90</v>
      </c>
      <c r="U684" s="64" t="s">
        <v>90</v>
      </c>
      <c r="V684" s="64" t="s">
        <v>90</v>
      </c>
      <c r="W684" s="93">
        <f t="shared" ref="W684" si="141">SUM(K684:L684)</f>
        <v>860</v>
      </c>
    </row>
    <row r="685" spans="1:23" ht="296.25" customHeight="1" x14ac:dyDescent="0.25">
      <c r="A685" s="147" t="s">
        <v>741</v>
      </c>
      <c r="B685" s="118" t="s">
        <v>742</v>
      </c>
      <c r="C685" s="117" t="s">
        <v>90</v>
      </c>
      <c r="D685" s="64" t="s">
        <v>90</v>
      </c>
      <c r="E685" s="64" t="s">
        <v>90</v>
      </c>
      <c r="F685" s="64" t="s">
        <v>620</v>
      </c>
      <c r="G685" s="64" t="s">
        <v>743</v>
      </c>
      <c r="H685" s="64" t="s">
        <v>90</v>
      </c>
      <c r="I685" s="64" t="s">
        <v>90</v>
      </c>
      <c r="J685" s="64" t="s">
        <v>90</v>
      </c>
      <c r="K685" s="64" t="s">
        <v>90</v>
      </c>
      <c r="L685" s="64" t="s">
        <v>90</v>
      </c>
      <c r="M685" s="12" t="s">
        <v>90</v>
      </c>
      <c r="N685" s="64" t="s">
        <v>90</v>
      </c>
      <c r="O685" s="64" t="s">
        <v>90</v>
      </c>
      <c r="P685" s="64" t="s">
        <v>90</v>
      </c>
      <c r="Q685" s="64" t="s">
        <v>90</v>
      </c>
      <c r="R685" s="64" t="s">
        <v>90</v>
      </c>
      <c r="S685" s="64" t="s">
        <v>90</v>
      </c>
      <c r="T685" s="64" t="s">
        <v>90</v>
      </c>
      <c r="U685" s="64" t="s">
        <v>90</v>
      </c>
      <c r="V685" s="64" t="s">
        <v>90</v>
      </c>
      <c r="W685" s="93" t="s">
        <v>90</v>
      </c>
    </row>
    <row r="686" spans="1:23" ht="24" customHeight="1" x14ac:dyDescent="0.25">
      <c r="A686" s="155"/>
      <c r="B686" s="118" t="s">
        <v>91</v>
      </c>
      <c r="C686" s="117" t="s">
        <v>151</v>
      </c>
      <c r="D686" s="64" t="s">
        <v>90</v>
      </c>
      <c r="E686" s="64" t="s">
        <v>90</v>
      </c>
      <c r="F686" s="64" t="s">
        <v>90</v>
      </c>
      <c r="G686" s="64" t="s">
        <v>90</v>
      </c>
      <c r="H686" s="14" t="s">
        <v>644</v>
      </c>
      <c r="I686" s="14" t="s">
        <v>645</v>
      </c>
      <c r="J686" s="14" t="s">
        <v>78</v>
      </c>
      <c r="K686" s="33">
        <v>5300.7</v>
      </c>
      <c r="L686" s="33">
        <v>5539.2</v>
      </c>
      <c r="M686" s="12" t="s">
        <v>90</v>
      </c>
      <c r="N686" s="33" t="s">
        <v>90</v>
      </c>
      <c r="O686" s="33" t="s">
        <v>90</v>
      </c>
      <c r="P686" s="33" t="s">
        <v>90</v>
      </c>
      <c r="Q686" s="33" t="s">
        <v>90</v>
      </c>
      <c r="R686" s="64" t="s">
        <v>90</v>
      </c>
      <c r="S686" s="64" t="s">
        <v>90</v>
      </c>
      <c r="T686" s="64" t="s">
        <v>90</v>
      </c>
      <c r="U686" s="64" t="s">
        <v>90</v>
      </c>
      <c r="V686" s="64" t="s">
        <v>90</v>
      </c>
      <c r="W686" s="93">
        <f>SUM(K686:L686)</f>
        <v>10839.9</v>
      </c>
    </row>
    <row r="687" spans="1:23" ht="21.75" customHeight="1" x14ac:dyDescent="0.25">
      <c r="A687" s="155"/>
      <c r="B687" s="118" t="s">
        <v>94</v>
      </c>
      <c r="C687" s="117" t="s">
        <v>151</v>
      </c>
      <c r="D687" s="110" t="s">
        <v>90</v>
      </c>
      <c r="E687" s="110" t="s">
        <v>90</v>
      </c>
      <c r="F687" s="110" t="s">
        <v>90</v>
      </c>
      <c r="G687" s="110" t="s">
        <v>90</v>
      </c>
      <c r="H687" s="110" t="s">
        <v>90</v>
      </c>
      <c r="I687" s="110" t="s">
        <v>90</v>
      </c>
      <c r="J687" s="110" t="s">
        <v>90</v>
      </c>
      <c r="W687" s="93"/>
    </row>
    <row r="688" spans="1:23" ht="22.5" customHeight="1" x14ac:dyDescent="0.25">
      <c r="A688" s="148"/>
      <c r="B688" s="118" t="s">
        <v>96</v>
      </c>
      <c r="C688" s="117" t="s">
        <v>151</v>
      </c>
      <c r="D688" s="110" t="s">
        <v>90</v>
      </c>
      <c r="E688" s="110" t="s">
        <v>90</v>
      </c>
      <c r="F688" s="110" t="s">
        <v>90</v>
      </c>
      <c r="G688" s="64" t="s">
        <v>90</v>
      </c>
      <c r="H688" s="64" t="s">
        <v>90</v>
      </c>
      <c r="I688" s="64" t="s">
        <v>90</v>
      </c>
      <c r="J688" s="64" t="s">
        <v>90</v>
      </c>
      <c r="K688" s="33">
        <v>3226.41</v>
      </c>
      <c r="L688" s="33">
        <v>4148.1090000000004</v>
      </c>
      <c r="M688" s="12" t="s">
        <v>90</v>
      </c>
      <c r="N688" s="33" t="s">
        <v>90</v>
      </c>
      <c r="O688" s="33" t="s">
        <v>90</v>
      </c>
      <c r="P688" s="33" t="s">
        <v>90</v>
      </c>
      <c r="Q688" s="64" t="s">
        <v>90</v>
      </c>
      <c r="R688" s="64" t="s">
        <v>90</v>
      </c>
      <c r="S688" s="64" t="s">
        <v>90</v>
      </c>
      <c r="T688" s="64" t="s">
        <v>90</v>
      </c>
      <c r="U688" s="64" t="s">
        <v>90</v>
      </c>
      <c r="V688" s="64" t="s">
        <v>90</v>
      </c>
      <c r="W688" s="93">
        <f t="shared" ref="W688:W697" si="142">SUM(K688:L688)</f>
        <v>7374.5190000000002</v>
      </c>
    </row>
    <row r="689" spans="1:23" ht="88.5" customHeight="1" x14ac:dyDescent="0.25">
      <c r="A689" s="64" t="s">
        <v>744</v>
      </c>
      <c r="B689" s="118" t="s">
        <v>745</v>
      </c>
      <c r="C689" s="117" t="s">
        <v>126</v>
      </c>
      <c r="D689" s="64" t="s">
        <v>90</v>
      </c>
      <c r="E689" s="64" t="s">
        <v>90</v>
      </c>
      <c r="F689" s="64" t="s">
        <v>90</v>
      </c>
      <c r="G689" s="64" t="s">
        <v>90</v>
      </c>
      <c r="H689" s="64" t="s">
        <v>90</v>
      </c>
      <c r="I689" s="64" t="s">
        <v>90</v>
      </c>
      <c r="J689" s="64" t="s">
        <v>90</v>
      </c>
      <c r="K689" s="64" t="s">
        <v>90</v>
      </c>
      <c r="L689" s="64">
        <v>7</v>
      </c>
      <c r="M689" s="12" t="s">
        <v>90</v>
      </c>
      <c r="N689" s="64" t="s">
        <v>90</v>
      </c>
      <c r="O689" s="64" t="s">
        <v>90</v>
      </c>
      <c r="P689" s="64" t="s">
        <v>90</v>
      </c>
      <c r="Q689" s="33" t="s">
        <v>90</v>
      </c>
      <c r="R689" s="64" t="s">
        <v>90</v>
      </c>
      <c r="S689" s="64" t="s">
        <v>90</v>
      </c>
      <c r="T689" s="64" t="s">
        <v>90</v>
      </c>
      <c r="U689" s="64" t="s">
        <v>90</v>
      </c>
      <c r="V689" s="64" t="s">
        <v>90</v>
      </c>
      <c r="W689" s="93" t="s">
        <v>90</v>
      </c>
    </row>
    <row r="690" spans="1:23" ht="86.25" customHeight="1" x14ac:dyDescent="0.25">
      <c r="A690" s="147" t="s">
        <v>746</v>
      </c>
      <c r="B690" s="118" t="s">
        <v>1090</v>
      </c>
      <c r="C690" s="117" t="s">
        <v>90</v>
      </c>
      <c r="D690" s="64" t="s">
        <v>90</v>
      </c>
      <c r="E690" s="64" t="s">
        <v>38</v>
      </c>
      <c r="F690" s="64" t="s">
        <v>620</v>
      </c>
      <c r="G690" s="64" t="s">
        <v>747</v>
      </c>
      <c r="H690" s="64" t="s">
        <v>90</v>
      </c>
      <c r="I690" s="64" t="s">
        <v>90</v>
      </c>
      <c r="J690" s="64" t="s">
        <v>90</v>
      </c>
      <c r="K690" s="64" t="s">
        <v>90</v>
      </c>
      <c r="L690" s="64" t="s">
        <v>90</v>
      </c>
      <c r="M690" s="12" t="s">
        <v>90</v>
      </c>
      <c r="N690" s="64" t="s">
        <v>90</v>
      </c>
      <c r="O690" s="64" t="s">
        <v>90</v>
      </c>
      <c r="P690" s="64" t="s">
        <v>90</v>
      </c>
      <c r="Q690" s="64" t="s">
        <v>90</v>
      </c>
      <c r="R690" s="64" t="s">
        <v>90</v>
      </c>
      <c r="S690" s="64" t="s">
        <v>90</v>
      </c>
      <c r="T690" s="64" t="s">
        <v>90</v>
      </c>
      <c r="U690" s="64" t="s">
        <v>90</v>
      </c>
      <c r="V690" s="64" t="s">
        <v>90</v>
      </c>
      <c r="W690" s="93" t="s">
        <v>90</v>
      </c>
    </row>
    <row r="691" spans="1:23" ht="21.75" customHeight="1" x14ac:dyDescent="0.25">
      <c r="A691" s="155"/>
      <c r="B691" s="118" t="s">
        <v>91</v>
      </c>
      <c r="C691" s="117" t="s">
        <v>151</v>
      </c>
      <c r="D691" s="64" t="s">
        <v>90</v>
      </c>
      <c r="E691" s="64" t="s">
        <v>90</v>
      </c>
      <c r="F691" s="64" t="s">
        <v>90</v>
      </c>
      <c r="G691" s="64" t="s">
        <v>90</v>
      </c>
      <c r="H691" s="14" t="s">
        <v>128</v>
      </c>
      <c r="I691" s="14" t="s">
        <v>725</v>
      </c>
      <c r="J691" s="14" t="s">
        <v>646</v>
      </c>
      <c r="K691" s="33">
        <v>4182.3999999999996</v>
      </c>
      <c r="L691" s="33">
        <v>4380.7</v>
      </c>
      <c r="M691" s="12" t="s">
        <v>90</v>
      </c>
      <c r="N691" s="33" t="s">
        <v>90</v>
      </c>
      <c r="O691" s="33" t="s">
        <v>90</v>
      </c>
      <c r="P691" s="33" t="s">
        <v>90</v>
      </c>
      <c r="Q691" s="33" t="s">
        <v>90</v>
      </c>
      <c r="R691" s="64" t="s">
        <v>90</v>
      </c>
      <c r="S691" s="64" t="s">
        <v>90</v>
      </c>
      <c r="T691" s="64" t="s">
        <v>90</v>
      </c>
      <c r="U691" s="64" t="s">
        <v>90</v>
      </c>
      <c r="V691" s="64" t="s">
        <v>90</v>
      </c>
      <c r="W691" s="93">
        <f t="shared" si="142"/>
        <v>8563.0999999999985</v>
      </c>
    </row>
    <row r="692" spans="1:23" ht="21.75" customHeight="1" x14ac:dyDescent="0.25">
      <c r="A692" s="155"/>
      <c r="B692" s="118" t="s">
        <v>94</v>
      </c>
      <c r="C692" s="117" t="s">
        <v>151</v>
      </c>
      <c r="D692" s="104" t="s">
        <v>90</v>
      </c>
      <c r="E692" s="104" t="s">
        <v>90</v>
      </c>
      <c r="F692" s="104" t="s">
        <v>90</v>
      </c>
      <c r="G692" s="104" t="s">
        <v>90</v>
      </c>
      <c r="H692" s="20">
        <v>0</v>
      </c>
      <c r="I692" s="20">
        <v>0</v>
      </c>
      <c r="J692" s="20">
        <v>0</v>
      </c>
      <c r="K692" s="20">
        <v>0</v>
      </c>
      <c r="L692" s="20">
        <v>0</v>
      </c>
      <c r="M692" s="20" t="s">
        <v>90</v>
      </c>
      <c r="N692" s="20" t="s">
        <v>90</v>
      </c>
      <c r="O692" s="20" t="s">
        <v>90</v>
      </c>
      <c r="P692" s="20" t="s">
        <v>90</v>
      </c>
      <c r="Q692" s="20" t="s">
        <v>90</v>
      </c>
      <c r="R692" s="20" t="s">
        <v>90</v>
      </c>
      <c r="S692" s="20" t="s">
        <v>90</v>
      </c>
      <c r="T692" s="20" t="s">
        <v>90</v>
      </c>
      <c r="U692" s="20" t="s">
        <v>90</v>
      </c>
      <c r="V692" s="20" t="s">
        <v>90</v>
      </c>
      <c r="W692" s="100">
        <v>0</v>
      </c>
    </row>
    <row r="693" spans="1:23" ht="22.5" customHeight="1" x14ac:dyDescent="0.25">
      <c r="A693" s="148"/>
      <c r="B693" s="118" t="s">
        <v>96</v>
      </c>
      <c r="C693" s="117" t="s">
        <v>151</v>
      </c>
      <c r="D693" s="110" t="s">
        <v>90</v>
      </c>
      <c r="E693" s="110" t="s">
        <v>90</v>
      </c>
      <c r="F693" s="64" t="s">
        <v>90</v>
      </c>
      <c r="G693" s="64" t="s">
        <v>90</v>
      </c>
      <c r="H693" s="64" t="s">
        <v>90</v>
      </c>
      <c r="I693" s="64" t="s">
        <v>90</v>
      </c>
      <c r="J693" s="64" t="s">
        <v>90</v>
      </c>
      <c r="K693" s="33">
        <v>1255.01</v>
      </c>
      <c r="L693" s="33">
        <v>1459.56</v>
      </c>
      <c r="M693" s="12" t="s">
        <v>90</v>
      </c>
      <c r="N693" s="33" t="s">
        <v>90</v>
      </c>
      <c r="O693" s="33" t="s">
        <v>90</v>
      </c>
      <c r="P693" s="33" t="s">
        <v>90</v>
      </c>
      <c r="Q693" s="33" t="s">
        <v>90</v>
      </c>
      <c r="R693" s="64" t="s">
        <v>90</v>
      </c>
      <c r="S693" s="64" t="s">
        <v>90</v>
      </c>
      <c r="T693" s="64" t="s">
        <v>90</v>
      </c>
      <c r="U693" s="64" t="s">
        <v>90</v>
      </c>
      <c r="V693" s="64" t="s">
        <v>90</v>
      </c>
      <c r="W693" s="93">
        <f t="shared" si="142"/>
        <v>2714.5699999999997</v>
      </c>
    </row>
    <row r="694" spans="1:23" ht="201.75" customHeight="1" x14ac:dyDescent="0.25">
      <c r="A694" s="147" t="s">
        <v>748</v>
      </c>
      <c r="B694" s="118" t="s">
        <v>749</v>
      </c>
      <c r="C694" s="117" t="s">
        <v>90</v>
      </c>
      <c r="D694" s="64" t="s">
        <v>90</v>
      </c>
      <c r="E694" s="64" t="s">
        <v>90</v>
      </c>
      <c r="F694" s="64" t="s">
        <v>620</v>
      </c>
      <c r="G694" s="64" t="s">
        <v>750</v>
      </c>
      <c r="H694" s="64" t="s">
        <v>90</v>
      </c>
      <c r="I694" s="64" t="s">
        <v>90</v>
      </c>
      <c r="J694" s="64" t="s">
        <v>90</v>
      </c>
      <c r="K694" s="64" t="s">
        <v>90</v>
      </c>
      <c r="L694" s="64" t="s">
        <v>90</v>
      </c>
      <c r="M694" s="12" t="s">
        <v>90</v>
      </c>
      <c r="N694" s="64" t="s">
        <v>90</v>
      </c>
      <c r="O694" s="64" t="s">
        <v>90</v>
      </c>
      <c r="P694" s="64" t="s">
        <v>90</v>
      </c>
      <c r="Q694" s="64" t="s">
        <v>90</v>
      </c>
      <c r="R694" s="64" t="s">
        <v>90</v>
      </c>
      <c r="S694" s="64" t="s">
        <v>90</v>
      </c>
      <c r="T694" s="64" t="s">
        <v>90</v>
      </c>
      <c r="U694" s="64" t="s">
        <v>90</v>
      </c>
      <c r="V694" s="64" t="s">
        <v>90</v>
      </c>
      <c r="W694" s="93" t="s">
        <v>90</v>
      </c>
    </row>
    <row r="695" spans="1:23" ht="21.75" customHeight="1" x14ac:dyDescent="0.25">
      <c r="A695" s="155"/>
      <c r="B695" s="118" t="s">
        <v>91</v>
      </c>
      <c r="C695" s="117" t="s">
        <v>151</v>
      </c>
      <c r="D695" s="64" t="s">
        <v>90</v>
      </c>
      <c r="E695" s="64" t="s">
        <v>90</v>
      </c>
      <c r="F695" s="64" t="s">
        <v>90</v>
      </c>
      <c r="G695" s="64" t="s">
        <v>90</v>
      </c>
      <c r="H695" s="64" t="s">
        <v>90</v>
      </c>
      <c r="I695" s="64" t="s">
        <v>90</v>
      </c>
      <c r="J695" s="64" t="s">
        <v>90</v>
      </c>
      <c r="K695" s="33">
        <v>8381.02</v>
      </c>
      <c r="L695" s="33">
        <v>8381.02</v>
      </c>
      <c r="M695" s="12" t="s">
        <v>90</v>
      </c>
      <c r="N695" s="33" t="s">
        <v>90</v>
      </c>
      <c r="O695" s="33" t="s">
        <v>90</v>
      </c>
      <c r="P695" s="33" t="s">
        <v>90</v>
      </c>
      <c r="Q695" s="33" t="s">
        <v>90</v>
      </c>
      <c r="R695" s="64" t="s">
        <v>90</v>
      </c>
      <c r="S695" s="64" t="s">
        <v>90</v>
      </c>
      <c r="T695" s="64" t="s">
        <v>90</v>
      </c>
      <c r="U695" s="64" t="s">
        <v>90</v>
      </c>
      <c r="V695" s="64" t="s">
        <v>90</v>
      </c>
      <c r="W695" s="93">
        <f t="shared" si="142"/>
        <v>16762.04</v>
      </c>
    </row>
    <row r="696" spans="1:23" ht="21.75" customHeight="1" x14ac:dyDescent="0.25">
      <c r="A696" s="155"/>
      <c r="B696" s="118" t="s">
        <v>94</v>
      </c>
      <c r="C696" s="117" t="s">
        <v>151</v>
      </c>
      <c r="D696" s="104" t="s">
        <v>90</v>
      </c>
      <c r="E696" s="104" t="s">
        <v>90</v>
      </c>
      <c r="F696" s="104" t="s">
        <v>90</v>
      </c>
      <c r="G696" s="104" t="s">
        <v>90</v>
      </c>
      <c r="H696" s="20">
        <v>0</v>
      </c>
      <c r="I696" s="20">
        <v>0</v>
      </c>
      <c r="J696" s="20">
        <v>0</v>
      </c>
      <c r="K696" s="20">
        <v>0</v>
      </c>
      <c r="L696" s="20">
        <v>0</v>
      </c>
      <c r="M696" s="20">
        <v>0</v>
      </c>
      <c r="N696" s="20">
        <v>0</v>
      </c>
      <c r="O696" s="20">
        <v>0</v>
      </c>
      <c r="P696" s="20">
        <v>0</v>
      </c>
      <c r="Q696" s="20">
        <v>0</v>
      </c>
      <c r="R696" s="20">
        <v>0</v>
      </c>
      <c r="S696" s="20">
        <v>0</v>
      </c>
      <c r="T696" s="20">
        <v>0</v>
      </c>
      <c r="U696" s="20">
        <v>0</v>
      </c>
      <c r="V696" s="20">
        <v>0</v>
      </c>
      <c r="W696" s="100">
        <v>0</v>
      </c>
    </row>
    <row r="697" spans="1:23" ht="20.25" customHeight="1" x14ac:dyDescent="0.25">
      <c r="A697" s="148"/>
      <c r="B697" s="118" t="s">
        <v>96</v>
      </c>
      <c r="C697" s="117" t="s">
        <v>151</v>
      </c>
      <c r="D697" s="110" t="s">
        <v>90</v>
      </c>
      <c r="E697" s="110" t="s">
        <v>90</v>
      </c>
      <c r="F697" s="64" t="s">
        <v>90</v>
      </c>
      <c r="G697" s="64" t="s">
        <v>90</v>
      </c>
      <c r="H697" s="64" t="s">
        <v>90</v>
      </c>
      <c r="I697" s="64" t="s">
        <v>90</v>
      </c>
      <c r="J697" s="64" t="s">
        <v>90</v>
      </c>
      <c r="K697" s="33">
        <v>4227.1400000000003</v>
      </c>
      <c r="L697" s="33">
        <v>5190.6499999999996</v>
      </c>
      <c r="M697" s="12" t="s">
        <v>90</v>
      </c>
      <c r="N697" s="33" t="s">
        <v>90</v>
      </c>
      <c r="O697" s="33" t="s">
        <v>90</v>
      </c>
      <c r="P697" s="33" t="s">
        <v>90</v>
      </c>
      <c r="Q697" s="33" t="s">
        <v>90</v>
      </c>
      <c r="R697" s="64" t="s">
        <v>90</v>
      </c>
      <c r="S697" s="64" t="s">
        <v>90</v>
      </c>
      <c r="T697" s="64" t="s">
        <v>90</v>
      </c>
      <c r="U697" s="64" t="s">
        <v>90</v>
      </c>
      <c r="V697" s="64" t="s">
        <v>90</v>
      </c>
      <c r="W697" s="93">
        <f t="shared" si="142"/>
        <v>9417.7900000000009</v>
      </c>
    </row>
    <row r="698" spans="1:23" ht="102.75" customHeight="1" x14ac:dyDescent="0.25">
      <c r="A698" s="147" t="s">
        <v>751</v>
      </c>
      <c r="B698" s="118" t="s">
        <v>1091</v>
      </c>
      <c r="C698" s="117" t="s">
        <v>90</v>
      </c>
      <c r="D698" s="64" t="s">
        <v>90</v>
      </c>
      <c r="E698" s="64" t="s">
        <v>90</v>
      </c>
      <c r="F698" s="64" t="s">
        <v>620</v>
      </c>
      <c r="G698" s="64" t="s">
        <v>752</v>
      </c>
      <c r="H698" s="64" t="s">
        <v>90</v>
      </c>
      <c r="I698" s="64" t="s">
        <v>90</v>
      </c>
      <c r="J698" s="64" t="s">
        <v>90</v>
      </c>
      <c r="K698" s="64" t="s">
        <v>90</v>
      </c>
      <c r="L698" s="64" t="s">
        <v>90</v>
      </c>
      <c r="M698" s="12" t="s">
        <v>90</v>
      </c>
      <c r="N698" s="64" t="s">
        <v>90</v>
      </c>
      <c r="O698" s="64" t="s">
        <v>90</v>
      </c>
      <c r="P698" s="64" t="s">
        <v>90</v>
      </c>
      <c r="Q698" s="64" t="s">
        <v>90</v>
      </c>
      <c r="R698" s="64" t="s">
        <v>90</v>
      </c>
      <c r="S698" s="64" t="s">
        <v>90</v>
      </c>
      <c r="T698" s="64" t="s">
        <v>90</v>
      </c>
      <c r="U698" s="64" t="s">
        <v>90</v>
      </c>
      <c r="V698" s="64" t="s">
        <v>90</v>
      </c>
      <c r="W698" s="93" t="s">
        <v>90</v>
      </c>
    </row>
    <row r="699" spans="1:23" ht="18.75" customHeight="1" x14ac:dyDescent="0.25">
      <c r="A699" s="155"/>
      <c r="B699" s="118" t="s">
        <v>91</v>
      </c>
      <c r="C699" s="117" t="s">
        <v>151</v>
      </c>
      <c r="D699" s="64" t="s">
        <v>90</v>
      </c>
      <c r="E699" s="64" t="s">
        <v>90</v>
      </c>
      <c r="F699" s="64" t="s">
        <v>90</v>
      </c>
      <c r="G699" s="64" t="s">
        <v>90</v>
      </c>
      <c r="H699" s="64" t="s">
        <v>90</v>
      </c>
      <c r="I699" s="64" t="s">
        <v>90</v>
      </c>
      <c r="J699" s="64" t="s">
        <v>90</v>
      </c>
      <c r="K699" s="33">
        <v>5468.47</v>
      </c>
      <c r="L699" s="33">
        <v>5468.47</v>
      </c>
      <c r="M699" s="12" t="s">
        <v>90</v>
      </c>
      <c r="N699" s="33" t="s">
        <v>90</v>
      </c>
      <c r="O699" s="33" t="s">
        <v>90</v>
      </c>
      <c r="P699" s="33" t="s">
        <v>90</v>
      </c>
      <c r="Q699" s="33" t="s">
        <v>90</v>
      </c>
      <c r="R699" s="64" t="s">
        <v>90</v>
      </c>
      <c r="S699" s="64" t="s">
        <v>90</v>
      </c>
      <c r="T699" s="64" t="s">
        <v>90</v>
      </c>
      <c r="U699" s="64" t="s">
        <v>90</v>
      </c>
      <c r="V699" s="64" t="s">
        <v>90</v>
      </c>
      <c r="W699" s="93">
        <f>SUM(K699:L699)</f>
        <v>10936.94</v>
      </c>
    </row>
    <row r="700" spans="1:23" ht="21.75" customHeight="1" x14ac:dyDescent="0.25">
      <c r="A700" s="155"/>
      <c r="B700" s="118" t="s">
        <v>94</v>
      </c>
      <c r="C700" s="117" t="s">
        <v>151</v>
      </c>
      <c r="D700" s="104" t="s">
        <v>90</v>
      </c>
      <c r="E700" s="104" t="s">
        <v>90</v>
      </c>
      <c r="F700" s="104" t="s">
        <v>90</v>
      </c>
      <c r="G700" s="104" t="s">
        <v>90</v>
      </c>
      <c r="H700" s="20">
        <v>0</v>
      </c>
      <c r="I700" s="20">
        <v>0</v>
      </c>
      <c r="J700" s="20">
        <v>0</v>
      </c>
      <c r="K700" s="20">
        <v>0</v>
      </c>
      <c r="L700" s="20">
        <v>0</v>
      </c>
      <c r="M700" s="20">
        <v>0</v>
      </c>
      <c r="N700" s="20">
        <v>0</v>
      </c>
      <c r="O700" s="20">
        <v>0</v>
      </c>
      <c r="P700" s="20">
        <v>0</v>
      </c>
      <c r="Q700" s="20">
        <v>0</v>
      </c>
      <c r="R700" s="20">
        <v>0</v>
      </c>
      <c r="S700" s="20">
        <v>0</v>
      </c>
      <c r="T700" s="20">
        <v>0</v>
      </c>
      <c r="U700" s="20">
        <v>0</v>
      </c>
      <c r="V700" s="20">
        <v>0</v>
      </c>
      <c r="W700" s="100">
        <v>0</v>
      </c>
    </row>
    <row r="701" spans="1:23" ht="21" customHeight="1" x14ac:dyDescent="0.25">
      <c r="A701" s="148"/>
      <c r="B701" s="118" t="s">
        <v>96</v>
      </c>
      <c r="C701" s="117" t="s">
        <v>151</v>
      </c>
      <c r="D701" s="110" t="s">
        <v>90</v>
      </c>
      <c r="E701" s="110" t="s">
        <v>90</v>
      </c>
      <c r="F701" s="64" t="s">
        <v>90</v>
      </c>
      <c r="G701" s="64" t="s">
        <v>90</v>
      </c>
      <c r="H701" s="64" t="s">
        <v>90</v>
      </c>
      <c r="I701" s="64" t="s">
        <v>90</v>
      </c>
      <c r="J701" s="64" t="s">
        <v>90</v>
      </c>
      <c r="K701" s="33">
        <v>1830.99</v>
      </c>
      <c r="L701" s="33">
        <v>603.79</v>
      </c>
      <c r="M701" s="12" t="s">
        <v>90</v>
      </c>
      <c r="N701" s="33" t="s">
        <v>90</v>
      </c>
      <c r="O701" s="33" t="s">
        <v>90</v>
      </c>
      <c r="P701" s="33" t="s">
        <v>90</v>
      </c>
      <c r="Q701" s="33" t="s">
        <v>90</v>
      </c>
      <c r="R701" s="64" t="s">
        <v>90</v>
      </c>
      <c r="S701" s="64" t="s">
        <v>90</v>
      </c>
      <c r="T701" s="64" t="s">
        <v>90</v>
      </c>
      <c r="U701" s="64" t="s">
        <v>90</v>
      </c>
      <c r="V701" s="64" t="s">
        <v>90</v>
      </c>
      <c r="W701" s="93">
        <f t="shared" ref="W701:W718" si="143">SUM(K701:L701)</f>
        <v>2434.7799999999997</v>
      </c>
    </row>
    <row r="702" spans="1:23" ht="132" customHeight="1" x14ac:dyDescent="0.25">
      <c r="A702" s="147" t="s">
        <v>753</v>
      </c>
      <c r="B702" s="118" t="s">
        <v>754</v>
      </c>
      <c r="C702" s="117" t="s">
        <v>90</v>
      </c>
      <c r="D702" s="64" t="s">
        <v>90</v>
      </c>
      <c r="E702" s="64" t="s">
        <v>90</v>
      </c>
      <c r="F702" s="64" t="s">
        <v>620</v>
      </c>
      <c r="G702" s="64" t="s">
        <v>755</v>
      </c>
      <c r="H702" s="64" t="s">
        <v>90</v>
      </c>
      <c r="I702" s="64" t="s">
        <v>90</v>
      </c>
      <c r="J702" s="64" t="s">
        <v>90</v>
      </c>
      <c r="K702" s="64" t="s">
        <v>90</v>
      </c>
      <c r="L702" s="64" t="s">
        <v>90</v>
      </c>
      <c r="M702" s="12" t="s">
        <v>90</v>
      </c>
      <c r="N702" s="64" t="s">
        <v>90</v>
      </c>
      <c r="O702" s="64" t="s">
        <v>90</v>
      </c>
      <c r="P702" s="64" t="s">
        <v>90</v>
      </c>
      <c r="Q702" s="64" t="s">
        <v>90</v>
      </c>
      <c r="R702" s="64" t="s">
        <v>90</v>
      </c>
      <c r="S702" s="64" t="s">
        <v>90</v>
      </c>
      <c r="T702" s="64" t="s">
        <v>90</v>
      </c>
      <c r="U702" s="64" t="s">
        <v>90</v>
      </c>
      <c r="V702" s="64" t="s">
        <v>90</v>
      </c>
      <c r="W702" s="93" t="s">
        <v>90</v>
      </c>
    </row>
    <row r="703" spans="1:23" ht="21" customHeight="1" x14ac:dyDescent="0.25">
      <c r="A703" s="155"/>
      <c r="B703" s="118" t="s">
        <v>91</v>
      </c>
      <c r="C703" s="117" t="s">
        <v>151</v>
      </c>
      <c r="D703" s="64" t="s">
        <v>90</v>
      </c>
      <c r="E703" s="64" t="s">
        <v>90</v>
      </c>
      <c r="F703" s="64" t="s">
        <v>90</v>
      </c>
      <c r="G703" s="64" t="s">
        <v>90</v>
      </c>
      <c r="H703" s="64" t="s">
        <v>90</v>
      </c>
      <c r="I703" s="64" t="s">
        <v>90</v>
      </c>
      <c r="J703" s="64" t="s">
        <v>90</v>
      </c>
      <c r="K703" s="33">
        <v>14999.5</v>
      </c>
      <c r="L703" s="33">
        <v>15674.5</v>
      </c>
      <c r="M703" s="12" t="s">
        <v>90</v>
      </c>
      <c r="N703" s="33" t="s">
        <v>90</v>
      </c>
      <c r="O703" s="33" t="s">
        <v>90</v>
      </c>
      <c r="P703" s="33" t="s">
        <v>90</v>
      </c>
      <c r="Q703" s="33" t="s">
        <v>90</v>
      </c>
      <c r="R703" s="64" t="s">
        <v>90</v>
      </c>
      <c r="S703" s="64" t="s">
        <v>90</v>
      </c>
      <c r="T703" s="64" t="s">
        <v>90</v>
      </c>
      <c r="U703" s="64" t="s">
        <v>90</v>
      </c>
      <c r="V703" s="64" t="s">
        <v>90</v>
      </c>
      <c r="W703" s="93">
        <f t="shared" si="143"/>
        <v>30674</v>
      </c>
    </row>
    <row r="704" spans="1:23" ht="18.75" customHeight="1" x14ac:dyDescent="0.25">
      <c r="A704" s="155"/>
      <c r="B704" s="118" t="s">
        <v>94</v>
      </c>
      <c r="C704" s="117" t="s">
        <v>151</v>
      </c>
      <c r="D704" s="104" t="s">
        <v>90</v>
      </c>
      <c r="E704" s="104" t="s">
        <v>90</v>
      </c>
      <c r="F704" s="104" t="s">
        <v>90</v>
      </c>
      <c r="G704" s="104" t="s">
        <v>90</v>
      </c>
      <c r="H704" s="20">
        <v>0</v>
      </c>
      <c r="I704" s="20">
        <v>0</v>
      </c>
      <c r="J704" s="20">
        <v>0</v>
      </c>
      <c r="K704" s="20">
        <v>0</v>
      </c>
      <c r="L704" s="20">
        <v>0</v>
      </c>
      <c r="M704" s="20">
        <v>0</v>
      </c>
      <c r="N704" s="20">
        <v>0</v>
      </c>
      <c r="O704" s="20">
        <v>0</v>
      </c>
      <c r="P704" s="20">
        <v>0</v>
      </c>
      <c r="Q704" s="20">
        <v>0</v>
      </c>
      <c r="R704" s="20">
        <v>0</v>
      </c>
      <c r="S704" s="20">
        <v>0</v>
      </c>
      <c r="T704" s="20">
        <v>0</v>
      </c>
      <c r="U704" s="20">
        <v>0</v>
      </c>
      <c r="V704" s="20">
        <v>0</v>
      </c>
      <c r="W704" s="100">
        <v>0</v>
      </c>
    </row>
    <row r="705" spans="1:23" ht="24" customHeight="1" x14ac:dyDescent="0.25">
      <c r="A705" s="148"/>
      <c r="B705" s="118" t="s">
        <v>96</v>
      </c>
      <c r="C705" s="117" t="s">
        <v>151</v>
      </c>
      <c r="D705" s="110" t="s">
        <v>90</v>
      </c>
      <c r="E705" s="110" t="s">
        <v>90</v>
      </c>
      <c r="F705" s="64" t="s">
        <v>90</v>
      </c>
      <c r="G705" s="64" t="s">
        <v>90</v>
      </c>
      <c r="H705" s="64" t="s">
        <v>90</v>
      </c>
      <c r="I705" s="64" t="s">
        <v>90</v>
      </c>
      <c r="J705" s="64" t="s">
        <v>90</v>
      </c>
      <c r="K705" s="33">
        <v>3439.6</v>
      </c>
      <c r="L705" s="33">
        <v>5322.5379999999996</v>
      </c>
      <c r="M705" s="12" t="s">
        <v>90</v>
      </c>
      <c r="N705" s="33" t="s">
        <v>90</v>
      </c>
      <c r="O705" s="33" t="s">
        <v>90</v>
      </c>
      <c r="P705" s="33" t="s">
        <v>90</v>
      </c>
      <c r="Q705" s="33" t="s">
        <v>90</v>
      </c>
      <c r="R705" s="64" t="s">
        <v>90</v>
      </c>
      <c r="S705" s="64" t="s">
        <v>90</v>
      </c>
      <c r="T705" s="64" t="s">
        <v>90</v>
      </c>
      <c r="U705" s="64" t="s">
        <v>90</v>
      </c>
      <c r="V705" s="64" t="s">
        <v>90</v>
      </c>
      <c r="W705" s="93">
        <f t="shared" si="143"/>
        <v>8762.137999999999</v>
      </c>
    </row>
    <row r="706" spans="1:23" ht="69" customHeight="1" x14ac:dyDescent="0.25">
      <c r="A706" s="147" t="s">
        <v>756</v>
      </c>
      <c r="B706" s="118" t="s">
        <v>1092</v>
      </c>
      <c r="C706" s="117" t="s">
        <v>90</v>
      </c>
      <c r="D706" s="64" t="s">
        <v>90</v>
      </c>
      <c r="E706" s="64" t="s">
        <v>90</v>
      </c>
      <c r="F706" s="64" t="s">
        <v>620</v>
      </c>
      <c r="G706" s="64" t="s">
        <v>757</v>
      </c>
      <c r="H706" s="64" t="s">
        <v>90</v>
      </c>
      <c r="I706" s="64" t="s">
        <v>90</v>
      </c>
      <c r="J706" s="64" t="s">
        <v>90</v>
      </c>
      <c r="K706" s="64" t="s">
        <v>90</v>
      </c>
      <c r="L706" s="64" t="s">
        <v>90</v>
      </c>
      <c r="M706" s="12" t="s">
        <v>90</v>
      </c>
      <c r="N706" s="64" t="s">
        <v>90</v>
      </c>
      <c r="O706" s="64" t="s">
        <v>90</v>
      </c>
      <c r="P706" s="64" t="s">
        <v>90</v>
      </c>
      <c r="Q706" s="64" t="s">
        <v>90</v>
      </c>
      <c r="R706" s="64" t="s">
        <v>90</v>
      </c>
      <c r="S706" s="64" t="s">
        <v>90</v>
      </c>
      <c r="T706" s="64" t="s">
        <v>90</v>
      </c>
      <c r="U706" s="64" t="s">
        <v>90</v>
      </c>
      <c r="V706" s="64" t="s">
        <v>90</v>
      </c>
      <c r="W706" s="93" t="s">
        <v>90</v>
      </c>
    </row>
    <row r="707" spans="1:23" ht="21" customHeight="1" x14ac:dyDescent="0.25">
      <c r="A707" s="155"/>
      <c r="B707" s="118" t="s">
        <v>91</v>
      </c>
      <c r="C707" s="117" t="s">
        <v>151</v>
      </c>
      <c r="D707" s="64" t="s">
        <v>90</v>
      </c>
      <c r="E707" s="64" t="s">
        <v>90</v>
      </c>
      <c r="F707" s="64" t="s">
        <v>90</v>
      </c>
      <c r="G707" s="64" t="s">
        <v>90</v>
      </c>
      <c r="H707" s="64" t="s">
        <v>90</v>
      </c>
      <c r="I707" s="64" t="s">
        <v>90</v>
      </c>
      <c r="J707" s="64" t="s">
        <v>90</v>
      </c>
      <c r="K707" s="33">
        <v>3881.2</v>
      </c>
      <c r="L707" s="33">
        <v>3881.2</v>
      </c>
      <c r="M707" s="12" t="s">
        <v>90</v>
      </c>
      <c r="N707" s="33" t="s">
        <v>90</v>
      </c>
      <c r="O707" s="33" t="s">
        <v>90</v>
      </c>
      <c r="P707" s="33" t="s">
        <v>90</v>
      </c>
      <c r="Q707" s="33" t="s">
        <v>90</v>
      </c>
      <c r="R707" s="64" t="s">
        <v>90</v>
      </c>
      <c r="S707" s="64" t="s">
        <v>90</v>
      </c>
      <c r="T707" s="64" t="s">
        <v>90</v>
      </c>
      <c r="U707" s="64" t="s">
        <v>90</v>
      </c>
      <c r="V707" s="64" t="s">
        <v>90</v>
      </c>
      <c r="W707" s="93">
        <f t="shared" si="143"/>
        <v>7762.4</v>
      </c>
    </row>
    <row r="708" spans="1:23" ht="21" customHeight="1" x14ac:dyDescent="0.25">
      <c r="A708" s="155"/>
      <c r="B708" s="118" t="s">
        <v>94</v>
      </c>
      <c r="C708" s="117" t="s">
        <v>151</v>
      </c>
      <c r="D708" s="104" t="s">
        <v>90</v>
      </c>
      <c r="E708" s="104" t="s">
        <v>90</v>
      </c>
      <c r="F708" s="104" t="s">
        <v>90</v>
      </c>
      <c r="G708" s="104" t="s">
        <v>90</v>
      </c>
      <c r="H708" s="20">
        <v>0</v>
      </c>
      <c r="I708" s="20">
        <v>0</v>
      </c>
      <c r="J708" s="20">
        <v>0</v>
      </c>
      <c r="K708" s="20">
        <v>0</v>
      </c>
      <c r="L708" s="20">
        <v>0</v>
      </c>
      <c r="M708" s="20">
        <v>0</v>
      </c>
      <c r="N708" s="20">
        <v>0</v>
      </c>
      <c r="O708" s="20">
        <v>0</v>
      </c>
      <c r="P708" s="20">
        <v>0</v>
      </c>
      <c r="Q708" s="20">
        <v>0</v>
      </c>
      <c r="R708" s="20">
        <v>0</v>
      </c>
      <c r="S708" s="20">
        <v>0</v>
      </c>
      <c r="T708" s="20">
        <v>0</v>
      </c>
      <c r="U708" s="20">
        <v>0</v>
      </c>
      <c r="V708" s="20">
        <v>0</v>
      </c>
      <c r="W708" s="100">
        <v>0</v>
      </c>
    </row>
    <row r="709" spans="1:23" ht="21.75" customHeight="1" x14ac:dyDescent="0.25">
      <c r="A709" s="148"/>
      <c r="B709" s="118" t="s">
        <v>96</v>
      </c>
      <c r="C709" s="117" t="s">
        <v>151</v>
      </c>
      <c r="D709" s="110" t="s">
        <v>90</v>
      </c>
      <c r="E709" s="110" t="s">
        <v>90</v>
      </c>
      <c r="F709" s="64" t="s">
        <v>90</v>
      </c>
      <c r="G709" s="64" t="s">
        <v>90</v>
      </c>
      <c r="H709" s="64" t="s">
        <v>90</v>
      </c>
      <c r="I709" s="64" t="s">
        <v>90</v>
      </c>
      <c r="J709" s="64" t="s">
        <v>90</v>
      </c>
      <c r="K709" s="33">
        <v>1120</v>
      </c>
      <c r="L709" s="33">
        <v>862.61</v>
      </c>
      <c r="M709" s="12" t="s">
        <v>90</v>
      </c>
      <c r="N709" s="33" t="s">
        <v>90</v>
      </c>
      <c r="O709" s="33" t="s">
        <v>90</v>
      </c>
      <c r="P709" s="33" t="s">
        <v>90</v>
      </c>
      <c r="Q709" s="33" t="s">
        <v>90</v>
      </c>
      <c r="R709" s="64" t="s">
        <v>90</v>
      </c>
      <c r="S709" s="64" t="s">
        <v>90</v>
      </c>
      <c r="T709" s="64" t="s">
        <v>90</v>
      </c>
      <c r="U709" s="64" t="s">
        <v>90</v>
      </c>
      <c r="V709" s="64" t="s">
        <v>90</v>
      </c>
      <c r="W709" s="93">
        <f t="shared" si="143"/>
        <v>1982.6100000000001</v>
      </c>
    </row>
    <row r="710" spans="1:23" ht="155.25" customHeight="1" x14ac:dyDescent="0.25">
      <c r="A710" s="147" t="s">
        <v>758</v>
      </c>
      <c r="B710" s="122" t="s">
        <v>759</v>
      </c>
      <c r="C710" s="117" t="s">
        <v>90</v>
      </c>
      <c r="D710" s="64" t="s">
        <v>90</v>
      </c>
      <c r="E710" s="64" t="s">
        <v>90</v>
      </c>
      <c r="F710" s="64" t="s">
        <v>620</v>
      </c>
      <c r="G710" s="64" t="s">
        <v>760</v>
      </c>
      <c r="H710" s="64" t="s">
        <v>90</v>
      </c>
      <c r="I710" s="64" t="s">
        <v>90</v>
      </c>
      <c r="J710" s="64" t="s">
        <v>90</v>
      </c>
      <c r="K710" s="64" t="s">
        <v>90</v>
      </c>
      <c r="L710" s="64" t="s">
        <v>90</v>
      </c>
      <c r="M710" s="43" t="s">
        <v>90</v>
      </c>
      <c r="N710" s="64" t="s">
        <v>90</v>
      </c>
      <c r="O710" s="64" t="s">
        <v>90</v>
      </c>
      <c r="P710" s="64" t="s">
        <v>90</v>
      </c>
      <c r="Q710" s="64" t="s">
        <v>90</v>
      </c>
      <c r="R710" s="64" t="s">
        <v>90</v>
      </c>
      <c r="S710" s="64" t="s">
        <v>90</v>
      </c>
      <c r="T710" s="64" t="s">
        <v>90</v>
      </c>
      <c r="U710" s="64" t="s">
        <v>90</v>
      </c>
      <c r="V710" s="64" t="s">
        <v>90</v>
      </c>
      <c r="W710" s="93" t="s">
        <v>90</v>
      </c>
    </row>
    <row r="711" spans="1:23" ht="21.75" customHeight="1" x14ac:dyDescent="0.25">
      <c r="A711" s="155"/>
      <c r="B711" s="119" t="s">
        <v>91</v>
      </c>
      <c r="C711" s="117" t="s">
        <v>151</v>
      </c>
      <c r="D711" s="64">
        <v>0.2</v>
      </c>
      <c r="E711" s="64" t="s">
        <v>90</v>
      </c>
      <c r="F711" s="64" t="s">
        <v>90</v>
      </c>
      <c r="G711" s="64" t="s">
        <v>90</v>
      </c>
      <c r="H711" s="64" t="s">
        <v>90</v>
      </c>
      <c r="I711" s="64" t="s">
        <v>90</v>
      </c>
      <c r="J711" s="64" t="s">
        <v>90</v>
      </c>
      <c r="K711" s="25">
        <f>K721+K725+K716</f>
        <v>9916.5</v>
      </c>
      <c r="L711" s="25">
        <f>L721+L725+L716</f>
        <v>9916.5</v>
      </c>
      <c r="M711" s="12" t="s">
        <v>90</v>
      </c>
      <c r="N711" s="33" t="s">
        <v>90</v>
      </c>
      <c r="O711" s="33" t="s">
        <v>90</v>
      </c>
      <c r="P711" s="33" t="s">
        <v>90</v>
      </c>
      <c r="Q711" s="33" t="s">
        <v>90</v>
      </c>
      <c r="R711" s="64" t="s">
        <v>90</v>
      </c>
      <c r="S711" s="64" t="s">
        <v>90</v>
      </c>
      <c r="T711" s="64" t="s">
        <v>90</v>
      </c>
      <c r="U711" s="64" t="s">
        <v>90</v>
      </c>
      <c r="V711" s="64" t="s">
        <v>90</v>
      </c>
      <c r="W711" s="93">
        <f t="shared" si="143"/>
        <v>19833</v>
      </c>
    </row>
    <row r="712" spans="1:23" ht="21.75" customHeight="1" x14ac:dyDescent="0.25">
      <c r="A712" s="155"/>
      <c r="B712" s="118" t="s">
        <v>94</v>
      </c>
      <c r="C712" s="117" t="s">
        <v>151</v>
      </c>
      <c r="D712" s="104" t="s">
        <v>90</v>
      </c>
      <c r="E712" s="110" t="s">
        <v>90</v>
      </c>
      <c r="F712" s="104" t="s">
        <v>90</v>
      </c>
      <c r="G712" s="104" t="s">
        <v>90</v>
      </c>
      <c r="H712" s="20">
        <v>0</v>
      </c>
      <c r="I712" s="20">
        <v>0</v>
      </c>
      <c r="J712" s="20">
        <v>0</v>
      </c>
      <c r="K712" s="20">
        <v>0</v>
      </c>
      <c r="L712" s="20">
        <v>0</v>
      </c>
      <c r="M712" s="20">
        <v>0</v>
      </c>
      <c r="N712" s="20">
        <v>0</v>
      </c>
      <c r="O712" s="20">
        <v>0</v>
      </c>
      <c r="P712" s="20">
        <v>0</v>
      </c>
      <c r="Q712" s="20">
        <v>0</v>
      </c>
      <c r="R712" s="20">
        <v>0</v>
      </c>
      <c r="S712" s="20">
        <v>0</v>
      </c>
      <c r="T712" s="20">
        <v>0</v>
      </c>
      <c r="U712" s="20">
        <v>0</v>
      </c>
      <c r="V712" s="20">
        <v>0</v>
      </c>
      <c r="W712" s="100">
        <v>0</v>
      </c>
    </row>
    <row r="713" spans="1:23" ht="20.25" customHeight="1" x14ac:dyDescent="0.25">
      <c r="A713" s="155"/>
      <c r="B713" s="118" t="s">
        <v>96</v>
      </c>
      <c r="C713" s="117" t="s">
        <v>151</v>
      </c>
      <c r="D713" s="110" t="s">
        <v>90</v>
      </c>
      <c r="E713" s="110" t="s">
        <v>90</v>
      </c>
      <c r="F713" s="64" t="s">
        <v>90</v>
      </c>
      <c r="G713" s="64" t="s">
        <v>90</v>
      </c>
      <c r="H713" s="64" t="s">
        <v>90</v>
      </c>
      <c r="I713" s="64" t="s">
        <v>90</v>
      </c>
      <c r="J713" s="64" t="s">
        <v>90</v>
      </c>
      <c r="K713" s="64">
        <f>K718+K723+K727</f>
        <v>5363.07</v>
      </c>
      <c r="L713" s="64">
        <f>L718+L723+L727</f>
        <v>4668.38</v>
      </c>
      <c r="M713" s="12" t="s">
        <v>90</v>
      </c>
      <c r="N713" s="33" t="s">
        <v>90</v>
      </c>
      <c r="O713" s="33" t="s">
        <v>90</v>
      </c>
      <c r="P713" s="33" t="s">
        <v>90</v>
      </c>
      <c r="Q713" s="64" t="s">
        <v>90</v>
      </c>
      <c r="R713" s="64" t="s">
        <v>90</v>
      </c>
      <c r="S713" s="64" t="s">
        <v>90</v>
      </c>
      <c r="T713" s="64" t="s">
        <v>90</v>
      </c>
      <c r="U713" s="64" t="s">
        <v>90</v>
      </c>
      <c r="V713" s="64" t="s">
        <v>90</v>
      </c>
      <c r="W713" s="93">
        <f t="shared" si="143"/>
        <v>10031.450000000001</v>
      </c>
    </row>
    <row r="714" spans="1:23" ht="54.75" customHeight="1" x14ac:dyDescent="0.25">
      <c r="A714" s="64" t="s">
        <v>761</v>
      </c>
      <c r="B714" s="118" t="s">
        <v>762</v>
      </c>
      <c r="C714" s="117" t="s">
        <v>99</v>
      </c>
      <c r="D714" s="64" t="s">
        <v>90</v>
      </c>
      <c r="E714" s="64" t="s">
        <v>90</v>
      </c>
      <c r="F714" s="64" t="s">
        <v>90</v>
      </c>
      <c r="G714" s="64" t="s">
        <v>90</v>
      </c>
      <c r="H714" s="64" t="s">
        <v>90</v>
      </c>
      <c r="I714" s="64" t="s">
        <v>90</v>
      </c>
      <c r="J714" s="64" t="s">
        <v>90</v>
      </c>
      <c r="K714" s="12">
        <v>36</v>
      </c>
      <c r="L714" s="12">
        <v>39</v>
      </c>
      <c r="M714" s="12" t="s">
        <v>90</v>
      </c>
      <c r="N714" s="64" t="s">
        <v>90</v>
      </c>
      <c r="O714" s="64" t="s">
        <v>90</v>
      </c>
      <c r="P714" s="64" t="s">
        <v>90</v>
      </c>
      <c r="Q714" s="12" t="s">
        <v>90</v>
      </c>
      <c r="R714" s="64" t="s">
        <v>90</v>
      </c>
      <c r="S714" s="64" t="s">
        <v>90</v>
      </c>
      <c r="T714" s="64" t="s">
        <v>90</v>
      </c>
      <c r="U714" s="64" t="s">
        <v>90</v>
      </c>
      <c r="V714" s="64" t="s">
        <v>90</v>
      </c>
      <c r="W714" s="93" t="s">
        <v>90</v>
      </c>
    </row>
    <row r="715" spans="1:23" ht="331.5" customHeight="1" x14ac:dyDescent="0.25">
      <c r="A715" s="147" t="s">
        <v>763</v>
      </c>
      <c r="B715" s="118" t="s">
        <v>764</v>
      </c>
      <c r="C715" s="117" t="s">
        <v>90</v>
      </c>
      <c r="E715" s="64" t="s">
        <v>765</v>
      </c>
      <c r="F715" s="64" t="s">
        <v>620</v>
      </c>
      <c r="G715" s="64" t="s">
        <v>766</v>
      </c>
      <c r="H715" s="64" t="s">
        <v>90</v>
      </c>
      <c r="I715" s="64" t="s">
        <v>90</v>
      </c>
      <c r="J715" s="64" t="s">
        <v>90</v>
      </c>
      <c r="K715" s="64" t="s">
        <v>90</v>
      </c>
      <c r="L715" s="64" t="s">
        <v>90</v>
      </c>
      <c r="M715" s="12" t="s">
        <v>90</v>
      </c>
      <c r="N715" s="64" t="s">
        <v>90</v>
      </c>
      <c r="O715" s="64" t="s">
        <v>90</v>
      </c>
      <c r="P715" s="64" t="s">
        <v>90</v>
      </c>
      <c r="Q715" s="64" t="s">
        <v>90</v>
      </c>
      <c r="R715" s="64" t="s">
        <v>90</v>
      </c>
      <c r="S715" s="64" t="s">
        <v>90</v>
      </c>
      <c r="T715" s="64" t="s">
        <v>90</v>
      </c>
      <c r="U715" s="64" t="s">
        <v>90</v>
      </c>
      <c r="V715" s="64" t="s">
        <v>90</v>
      </c>
      <c r="W715" s="93" t="s">
        <v>90</v>
      </c>
    </row>
    <row r="716" spans="1:23" ht="21.75" customHeight="1" x14ac:dyDescent="0.25">
      <c r="A716" s="155"/>
      <c r="B716" s="119" t="s">
        <v>91</v>
      </c>
      <c r="C716" s="117" t="s">
        <v>151</v>
      </c>
      <c r="D716" s="64" t="s">
        <v>90</v>
      </c>
      <c r="E716" s="64" t="s">
        <v>90</v>
      </c>
      <c r="F716" s="64" t="s">
        <v>90</v>
      </c>
      <c r="G716" s="64" t="s">
        <v>90</v>
      </c>
      <c r="H716" s="14" t="s">
        <v>128</v>
      </c>
      <c r="I716" s="14" t="s">
        <v>645</v>
      </c>
      <c r="J716" s="14" t="s">
        <v>646</v>
      </c>
      <c r="K716" s="12">
        <v>5910.2</v>
      </c>
      <c r="L716" s="12">
        <v>5910.2</v>
      </c>
      <c r="M716" s="12" t="s">
        <v>90</v>
      </c>
      <c r="N716" s="12" t="s">
        <v>90</v>
      </c>
      <c r="O716" s="12" t="s">
        <v>90</v>
      </c>
      <c r="P716" s="12" t="s">
        <v>90</v>
      </c>
      <c r="Q716" s="64" t="s">
        <v>90</v>
      </c>
      <c r="R716" s="64" t="s">
        <v>90</v>
      </c>
      <c r="S716" s="64" t="s">
        <v>90</v>
      </c>
      <c r="T716" s="64" t="s">
        <v>90</v>
      </c>
      <c r="U716" s="64" t="s">
        <v>90</v>
      </c>
      <c r="V716" s="64" t="s">
        <v>90</v>
      </c>
      <c r="W716" s="93">
        <f t="shared" si="143"/>
        <v>11820.4</v>
      </c>
    </row>
    <row r="717" spans="1:23" ht="25.5" customHeight="1" x14ac:dyDescent="0.25">
      <c r="A717" s="155"/>
      <c r="B717" s="118" t="s">
        <v>94</v>
      </c>
      <c r="D717" s="64" t="s">
        <v>90</v>
      </c>
      <c r="E717" s="64" t="s">
        <v>90</v>
      </c>
      <c r="Q717" s="64" t="s">
        <v>90</v>
      </c>
      <c r="R717" s="64" t="s">
        <v>90</v>
      </c>
      <c r="S717" s="64" t="s">
        <v>90</v>
      </c>
      <c r="T717" s="64" t="s">
        <v>90</v>
      </c>
      <c r="U717" s="64" t="s">
        <v>90</v>
      </c>
      <c r="V717" s="64" t="s">
        <v>90</v>
      </c>
      <c r="W717" s="83">
        <f t="shared" si="143"/>
        <v>0</v>
      </c>
    </row>
    <row r="718" spans="1:23" ht="21.75" customHeight="1" x14ac:dyDescent="0.25">
      <c r="A718" s="148"/>
      <c r="B718" s="118" t="s">
        <v>96</v>
      </c>
      <c r="C718" s="117" t="s">
        <v>151</v>
      </c>
      <c r="D718" s="110" t="s">
        <v>90</v>
      </c>
      <c r="E718" s="110" t="s">
        <v>90</v>
      </c>
      <c r="F718" s="64" t="s">
        <v>90</v>
      </c>
      <c r="G718" s="64" t="s">
        <v>90</v>
      </c>
      <c r="H718" s="64" t="s">
        <v>90</v>
      </c>
      <c r="I718" s="64" t="s">
        <v>90</v>
      </c>
      <c r="J718" s="64" t="s">
        <v>90</v>
      </c>
      <c r="K718" s="12">
        <v>3975.8</v>
      </c>
      <c r="L718" s="12">
        <v>4047.8</v>
      </c>
      <c r="M718" s="12" t="s">
        <v>90</v>
      </c>
      <c r="N718" s="64" t="s">
        <v>90</v>
      </c>
      <c r="O718" s="64" t="s">
        <v>90</v>
      </c>
      <c r="P718" s="64" t="s">
        <v>90</v>
      </c>
      <c r="Q718" s="64" t="s">
        <v>90</v>
      </c>
      <c r="R718" s="64" t="s">
        <v>90</v>
      </c>
      <c r="S718" s="64" t="s">
        <v>90</v>
      </c>
      <c r="T718" s="64" t="s">
        <v>90</v>
      </c>
      <c r="U718" s="64" t="s">
        <v>90</v>
      </c>
      <c r="V718" s="64" t="s">
        <v>90</v>
      </c>
      <c r="W718" s="93">
        <f t="shared" si="143"/>
        <v>8023.6</v>
      </c>
    </row>
    <row r="719" spans="1:23" ht="53.25" customHeight="1" x14ac:dyDescent="0.25">
      <c r="A719" s="64" t="s">
        <v>767</v>
      </c>
      <c r="B719" s="118" t="s">
        <v>768</v>
      </c>
      <c r="C719" s="117" t="s">
        <v>769</v>
      </c>
      <c r="D719" s="64" t="s">
        <v>90</v>
      </c>
      <c r="E719" s="64" t="s">
        <v>90</v>
      </c>
      <c r="H719" s="64" t="s">
        <v>90</v>
      </c>
      <c r="I719" s="64" t="s">
        <v>90</v>
      </c>
      <c r="J719" s="64" t="s">
        <v>90</v>
      </c>
      <c r="K719" s="26">
        <v>16</v>
      </c>
      <c r="L719" s="64">
        <v>24</v>
      </c>
      <c r="M719" s="12" t="s">
        <v>90</v>
      </c>
      <c r="N719" s="64" t="s">
        <v>90</v>
      </c>
      <c r="O719" s="64" t="s">
        <v>90</v>
      </c>
      <c r="P719" s="64" t="s">
        <v>90</v>
      </c>
      <c r="Q719" s="33" t="s">
        <v>90</v>
      </c>
      <c r="R719" s="64" t="s">
        <v>90</v>
      </c>
      <c r="S719" s="64" t="s">
        <v>90</v>
      </c>
      <c r="T719" s="64" t="s">
        <v>90</v>
      </c>
      <c r="U719" s="64" t="s">
        <v>90</v>
      </c>
      <c r="V719" s="64" t="s">
        <v>90</v>
      </c>
      <c r="W719" s="93" t="s">
        <v>90</v>
      </c>
    </row>
    <row r="720" spans="1:23" ht="117.75" customHeight="1" x14ac:dyDescent="0.25">
      <c r="A720" s="147" t="s">
        <v>770</v>
      </c>
      <c r="B720" s="118" t="s">
        <v>771</v>
      </c>
      <c r="C720" s="117" t="s">
        <v>90</v>
      </c>
      <c r="D720" s="64" t="s">
        <v>90</v>
      </c>
      <c r="E720" s="64" t="s">
        <v>38</v>
      </c>
      <c r="F720" s="64" t="s">
        <v>620</v>
      </c>
      <c r="G720" s="64" t="s">
        <v>772</v>
      </c>
      <c r="H720" s="64" t="s">
        <v>90</v>
      </c>
      <c r="I720" s="64" t="s">
        <v>90</v>
      </c>
      <c r="J720" s="64" t="s">
        <v>90</v>
      </c>
      <c r="K720" s="64" t="s">
        <v>90</v>
      </c>
      <c r="L720" s="64" t="s">
        <v>90</v>
      </c>
      <c r="M720" s="12" t="s">
        <v>90</v>
      </c>
      <c r="N720" s="64" t="s">
        <v>90</v>
      </c>
      <c r="O720" s="64" t="s">
        <v>90</v>
      </c>
      <c r="P720" s="64" t="s">
        <v>90</v>
      </c>
      <c r="Q720" s="64" t="s">
        <v>90</v>
      </c>
      <c r="R720" s="64" t="s">
        <v>90</v>
      </c>
      <c r="S720" s="64" t="s">
        <v>90</v>
      </c>
      <c r="T720" s="64" t="s">
        <v>90</v>
      </c>
      <c r="U720" s="64" t="s">
        <v>90</v>
      </c>
      <c r="V720" s="64" t="s">
        <v>90</v>
      </c>
      <c r="W720" s="93" t="s">
        <v>90</v>
      </c>
    </row>
    <row r="721" spans="1:23" ht="21" customHeight="1" x14ac:dyDescent="0.25">
      <c r="A721" s="155"/>
      <c r="B721" s="118" t="s">
        <v>91</v>
      </c>
      <c r="C721" s="117" t="s">
        <v>92</v>
      </c>
      <c r="D721" s="64" t="s">
        <v>90</v>
      </c>
      <c r="E721" s="64" t="s">
        <v>90</v>
      </c>
      <c r="F721" s="64" t="s">
        <v>90</v>
      </c>
      <c r="G721" s="64" t="s">
        <v>90</v>
      </c>
      <c r="K721" s="33">
        <v>4006.3</v>
      </c>
      <c r="L721" s="33">
        <v>4006.3</v>
      </c>
      <c r="M721" s="12" t="s">
        <v>90</v>
      </c>
      <c r="N721" s="33" t="s">
        <v>90</v>
      </c>
      <c r="O721" s="33" t="s">
        <v>90</v>
      </c>
      <c r="P721" s="33" t="s">
        <v>90</v>
      </c>
      <c r="Q721" s="33" t="s">
        <v>90</v>
      </c>
      <c r="R721" s="64" t="s">
        <v>90</v>
      </c>
      <c r="S721" s="64" t="s">
        <v>90</v>
      </c>
      <c r="T721" s="64" t="s">
        <v>90</v>
      </c>
      <c r="U721" s="64" t="s">
        <v>90</v>
      </c>
      <c r="V721" s="64" t="s">
        <v>90</v>
      </c>
      <c r="W721" s="93">
        <f>SUM(K721:L721)</f>
        <v>8012.6</v>
      </c>
    </row>
    <row r="722" spans="1:23" ht="21" customHeight="1" x14ac:dyDescent="0.25">
      <c r="A722" s="155"/>
      <c r="B722" s="118" t="s">
        <v>94</v>
      </c>
      <c r="C722" s="117" t="s">
        <v>151</v>
      </c>
      <c r="D722" s="104" t="s">
        <v>90</v>
      </c>
      <c r="E722" s="104" t="s">
        <v>90</v>
      </c>
      <c r="F722" s="104" t="s">
        <v>90</v>
      </c>
      <c r="G722" s="104" t="s">
        <v>90</v>
      </c>
      <c r="H722" s="20">
        <v>0</v>
      </c>
      <c r="I722" s="20">
        <v>0</v>
      </c>
      <c r="J722" s="20">
        <v>0</v>
      </c>
      <c r="K722" s="20">
        <v>0</v>
      </c>
      <c r="L722" s="20">
        <v>0</v>
      </c>
      <c r="M722" s="20">
        <v>0</v>
      </c>
      <c r="N722" s="20">
        <v>0</v>
      </c>
      <c r="O722" s="20">
        <v>0</v>
      </c>
      <c r="P722" s="20">
        <v>0</v>
      </c>
      <c r="Q722" s="20">
        <v>0</v>
      </c>
      <c r="R722" s="20">
        <v>0</v>
      </c>
      <c r="S722" s="20">
        <v>0</v>
      </c>
      <c r="T722" s="20">
        <v>0</v>
      </c>
      <c r="U722" s="20">
        <v>0</v>
      </c>
      <c r="V722" s="20">
        <v>0</v>
      </c>
      <c r="W722" s="100">
        <v>0</v>
      </c>
    </row>
    <row r="723" spans="1:23" ht="20.25" customHeight="1" x14ac:dyDescent="0.25">
      <c r="A723" s="148"/>
      <c r="B723" s="118" t="s">
        <v>96</v>
      </c>
      <c r="C723" s="117" t="s">
        <v>92</v>
      </c>
      <c r="D723" s="110" t="s">
        <v>90</v>
      </c>
      <c r="E723" s="110" t="s">
        <v>90</v>
      </c>
      <c r="F723" s="64" t="s">
        <v>90</v>
      </c>
      <c r="G723" s="64" t="s">
        <v>90</v>
      </c>
      <c r="H723" s="64" t="s">
        <v>90</v>
      </c>
      <c r="I723" s="64" t="s">
        <v>90</v>
      </c>
      <c r="J723" s="64" t="s">
        <v>90</v>
      </c>
      <c r="K723" s="33">
        <v>1387.27</v>
      </c>
      <c r="L723" s="33">
        <v>620.58000000000004</v>
      </c>
      <c r="M723" s="12" t="s">
        <v>90</v>
      </c>
      <c r="N723" s="33" t="s">
        <v>90</v>
      </c>
      <c r="O723" s="33" t="s">
        <v>90</v>
      </c>
      <c r="P723" s="33" t="s">
        <v>90</v>
      </c>
      <c r="Q723" s="33" t="s">
        <v>90</v>
      </c>
      <c r="R723" s="64" t="s">
        <v>90</v>
      </c>
      <c r="S723" s="64" t="s">
        <v>90</v>
      </c>
      <c r="T723" s="64" t="s">
        <v>90</v>
      </c>
      <c r="U723" s="64" t="s">
        <v>90</v>
      </c>
      <c r="V723" s="64" t="s">
        <v>90</v>
      </c>
      <c r="W723" s="93">
        <f t="shared" ref="W723" si="144">SUM(K723:L723)</f>
        <v>2007.85</v>
      </c>
    </row>
    <row r="724" spans="1:23" ht="162.75" customHeight="1" x14ac:dyDescent="0.25">
      <c r="A724" s="147" t="s">
        <v>773</v>
      </c>
      <c r="B724" s="118" t="s">
        <v>1093</v>
      </c>
      <c r="C724" s="117" t="s">
        <v>90</v>
      </c>
      <c r="D724" s="64" t="s">
        <v>90</v>
      </c>
      <c r="E724" s="64" t="s">
        <v>90</v>
      </c>
      <c r="F724" s="64" t="s">
        <v>774</v>
      </c>
      <c r="G724" s="64" t="s">
        <v>775</v>
      </c>
      <c r="K724" s="33"/>
      <c r="L724" s="33"/>
      <c r="M724" s="43"/>
      <c r="N724" s="33"/>
      <c r="O724" s="33"/>
      <c r="P724" s="33"/>
      <c r="Q724" s="33"/>
      <c r="R724" s="64" t="s">
        <v>90</v>
      </c>
      <c r="S724" s="64" t="s">
        <v>90</v>
      </c>
      <c r="T724" s="64" t="s">
        <v>90</v>
      </c>
      <c r="U724" s="64" t="s">
        <v>90</v>
      </c>
      <c r="V724" s="64" t="s">
        <v>90</v>
      </c>
      <c r="W724" s="93" t="s">
        <v>90</v>
      </c>
    </row>
    <row r="725" spans="1:23" ht="22.5" customHeight="1" x14ac:dyDescent="0.25">
      <c r="A725" s="155"/>
      <c r="B725" s="118" t="s">
        <v>91</v>
      </c>
      <c r="C725" s="117" t="s">
        <v>92</v>
      </c>
      <c r="D725" s="64" t="s">
        <v>90</v>
      </c>
      <c r="E725" s="64" t="s">
        <v>90</v>
      </c>
      <c r="F725" s="64" t="s">
        <v>90</v>
      </c>
      <c r="G725" s="64" t="s">
        <v>90</v>
      </c>
      <c r="H725" s="64" t="s">
        <v>90</v>
      </c>
      <c r="I725" s="64" t="s">
        <v>90</v>
      </c>
      <c r="J725" s="64" t="s">
        <v>90</v>
      </c>
      <c r="K725" s="33">
        <v>0</v>
      </c>
      <c r="L725" s="33">
        <v>0</v>
      </c>
      <c r="M725" s="12" t="s">
        <v>90</v>
      </c>
      <c r="N725" s="12" t="s">
        <v>90</v>
      </c>
      <c r="O725" s="12" t="s">
        <v>90</v>
      </c>
      <c r="P725" s="12" t="s">
        <v>90</v>
      </c>
      <c r="Q725" s="12" t="s">
        <v>90</v>
      </c>
      <c r="R725" s="64" t="s">
        <v>90</v>
      </c>
      <c r="S725" s="64" t="s">
        <v>90</v>
      </c>
      <c r="T725" s="64" t="s">
        <v>90</v>
      </c>
      <c r="U725" s="64" t="s">
        <v>90</v>
      </c>
      <c r="V725" s="64" t="s">
        <v>90</v>
      </c>
      <c r="W725" s="93" t="s">
        <v>90</v>
      </c>
    </row>
    <row r="726" spans="1:23" ht="24.75" customHeight="1" x14ac:dyDescent="0.25">
      <c r="A726" s="155"/>
      <c r="B726" s="118" t="s">
        <v>94</v>
      </c>
      <c r="C726" s="117" t="s">
        <v>151</v>
      </c>
      <c r="D726" s="104" t="s">
        <v>90</v>
      </c>
      <c r="E726" s="104" t="s">
        <v>90</v>
      </c>
      <c r="F726" s="104" t="s">
        <v>90</v>
      </c>
      <c r="G726" s="104" t="s">
        <v>90</v>
      </c>
      <c r="H726" s="20">
        <v>0</v>
      </c>
      <c r="I726" s="20">
        <v>0</v>
      </c>
      <c r="J726" s="20">
        <v>0</v>
      </c>
      <c r="K726" s="20">
        <v>0</v>
      </c>
      <c r="L726" s="20">
        <v>0</v>
      </c>
      <c r="M726" s="20">
        <v>0</v>
      </c>
      <c r="N726" s="20">
        <v>0</v>
      </c>
      <c r="O726" s="20">
        <v>0</v>
      </c>
      <c r="P726" s="20">
        <v>0</v>
      </c>
      <c r="Q726" s="20">
        <v>0</v>
      </c>
      <c r="R726" s="20">
        <v>0</v>
      </c>
      <c r="S726" s="20">
        <v>0</v>
      </c>
      <c r="T726" s="20">
        <v>0</v>
      </c>
      <c r="U726" s="20">
        <v>0</v>
      </c>
      <c r="V726" s="20">
        <v>0</v>
      </c>
      <c r="W726" s="100">
        <v>0</v>
      </c>
    </row>
    <row r="727" spans="1:23" ht="22.5" customHeight="1" x14ac:dyDescent="0.25">
      <c r="A727" s="148"/>
      <c r="B727" s="118" t="s">
        <v>96</v>
      </c>
      <c r="C727" s="117" t="s">
        <v>92</v>
      </c>
      <c r="D727" s="110" t="s">
        <v>90</v>
      </c>
      <c r="E727" s="110" t="s">
        <v>90</v>
      </c>
      <c r="F727" s="64" t="s">
        <v>90</v>
      </c>
      <c r="G727" s="64" t="s">
        <v>90</v>
      </c>
      <c r="H727" s="64" t="s">
        <v>90</v>
      </c>
      <c r="I727" s="64" t="s">
        <v>90</v>
      </c>
      <c r="J727" s="64" t="s">
        <v>90</v>
      </c>
      <c r="K727" s="33">
        <v>0</v>
      </c>
      <c r="L727" s="33">
        <v>0</v>
      </c>
      <c r="M727" s="12" t="s">
        <v>90</v>
      </c>
      <c r="N727" s="12" t="s">
        <v>90</v>
      </c>
      <c r="O727" s="12" t="s">
        <v>90</v>
      </c>
      <c r="P727" s="12" t="s">
        <v>90</v>
      </c>
      <c r="Q727" s="12" t="s">
        <v>90</v>
      </c>
      <c r="R727" s="64" t="s">
        <v>90</v>
      </c>
      <c r="S727" s="64" t="s">
        <v>90</v>
      </c>
      <c r="T727" s="64" t="s">
        <v>90</v>
      </c>
      <c r="U727" s="64" t="s">
        <v>90</v>
      </c>
      <c r="V727" s="64" t="s">
        <v>90</v>
      </c>
      <c r="W727" s="93" t="s">
        <v>90</v>
      </c>
    </row>
    <row r="728" spans="1:23" ht="137.25" customHeight="1" x14ac:dyDescent="0.25">
      <c r="A728" s="147" t="s">
        <v>776</v>
      </c>
      <c r="B728" s="122" t="s">
        <v>777</v>
      </c>
      <c r="C728" s="117" t="s">
        <v>90</v>
      </c>
      <c r="D728" s="64" t="s">
        <v>90</v>
      </c>
      <c r="E728" s="64" t="s">
        <v>90</v>
      </c>
      <c r="F728" s="64" t="s">
        <v>620</v>
      </c>
      <c r="G728" s="64" t="s">
        <v>778</v>
      </c>
      <c r="H728" s="64" t="s">
        <v>90</v>
      </c>
      <c r="I728" s="64" t="s">
        <v>90</v>
      </c>
      <c r="J728" s="64" t="s">
        <v>90</v>
      </c>
      <c r="K728" s="64" t="s">
        <v>90</v>
      </c>
      <c r="L728" s="64" t="s">
        <v>90</v>
      </c>
      <c r="M728" s="43" t="s">
        <v>90</v>
      </c>
      <c r="N728" s="64" t="s">
        <v>90</v>
      </c>
      <c r="O728" s="64" t="s">
        <v>90</v>
      </c>
      <c r="P728" s="64" t="s">
        <v>90</v>
      </c>
      <c r="R728" s="64" t="s">
        <v>90</v>
      </c>
      <c r="S728" s="64" t="s">
        <v>90</v>
      </c>
      <c r="T728" s="64" t="s">
        <v>90</v>
      </c>
      <c r="U728" s="64" t="s">
        <v>90</v>
      </c>
      <c r="V728" s="64" t="s">
        <v>90</v>
      </c>
      <c r="W728" s="93" t="s">
        <v>90</v>
      </c>
    </row>
    <row r="729" spans="1:23" ht="21.75" customHeight="1" x14ac:dyDescent="0.25">
      <c r="A729" s="155"/>
      <c r="B729" s="119" t="s">
        <v>91</v>
      </c>
      <c r="C729" s="117" t="s">
        <v>151</v>
      </c>
      <c r="D729" s="64">
        <v>0.2</v>
      </c>
      <c r="E729" s="64" t="s">
        <v>90</v>
      </c>
      <c r="F729" s="64" t="s">
        <v>90</v>
      </c>
      <c r="G729" s="64" t="s">
        <v>90</v>
      </c>
      <c r="H729" s="64" t="s">
        <v>90</v>
      </c>
      <c r="I729" s="64" t="s">
        <v>90</v>
      </c>
      <c r="J729" s="64" t="s">
        <v>90</v>
      </c>
      <c r="K729" s="33">
        <f>K734+K738+K746</f>
        <v>727</v>
      </c>
      <c r="L729" s="33">
        <f>L734+L738+L746</f>
        <v>777</v>
      </c>
      <c r="M729" s="12" t="s">
        <v>90</v>
      </c>
      <c r="N729" s="33" t="s">
        <v>90</v>
      </c>
      <c r="O729" s="33" t="s">
        <v>90</v>
      </c>
      <c r="P729" s="33" t="s">
        <v>90</v>
      </c>
      <c r="Q729" s="33" t="s">
        <v>90</v>
      </c>
      <c r="R729" s="64" t="s">
        <v>90</v>
      </c>
      <c r="S729" s="64" t="s">
        <v>90</v>
      </c>
      <c r="T729" s="64" t="s">
        <v>90</v>
      </c>
      <c r="U729" s="64" t="s">
        <v>90</v>
      </c>
      <c r="V729" s="64" t="s">
        <v>90</v>
      </c>
      <c r="W729" s="93">
        <f>SUM(K729:L729)</f>
        <v>1504</v>
      </c>
    </row>
    <row r="730" spans="1:23" ht="21.75" customHeight="1" x14ac:dyDescent="0.25">
      <c r="A730" s="155"/>
      <c r="B730" s="118" t="s">
        <v>94</v>
      </c>
      <c r="C730" s="117" t="s">
        <v>151</v>
      </c>
      <c r="D730" s="104" t="s">
        <v>90</v>
      </c>
      <c r="E730" s="104" t="s">
        <v>90</v>
      </c>
      <c r="F730" s="104" t="s">
        <v>90</v>
      </c>
      <c r="G730" s="104" t="s">
        <v>90</v>
      </c>
      <c r="H730" s="20">
        <v>0</v>
      </c>
      <c r="I730" s="20">
        <v>0</v>
      </c>
      <c r="J730" s="20">
        <v>0</v>
      </c>
      <c r="K730" s="20">
        <v>0</v>
      </c>
      <c r="L730" s="20">
        <v>0</v>
      </c>
      <c r="M730" s="20">
        <v>0</v>
      </c>
      <c r="N730" s="20">
        <v>0</v>
      </c>
      <c r="O730" s="20">
        <v>0</v>
      </c>
      <c r="P730" s="20">
        <v>0</v>
      </c>
      <c r="Q730" s="20">
        <v>0</v>
      </c>
      <c r="R730" s="20">
        <v>0</v>
      </c>
      <c r="S730" s="20">
        <v>0</v>
      </c>
      <c r="T730" s="20">
        <v>0</v>
      </c>
      <c r="U730" s="20">
        <v>0</v>
      </c>
      <c r="V730" s="20">
        <v>0</v>
      </c>
      <c r="W730" s="100">
        <v>0</v>
      </c>
    </row>
    <row r="731" spans="1:23" ht="22.5" customHeight="1" x14ac:dyDescent="0.25">
      <c r="A731" s="155"/>
      <c r="B731" s="118" t="s">
        <v>96</v>
      </c>
      <c r="C731" s="117" t="s">
        <v>151</v>
      </c>
      <c r="F731" s="64" t="s">
        <v>90</v>
      </c>
      <c r="G731" s="64" t="s">
        <v>90</v>
      </c>
      <c r="H731" s="64" t="s">
        <v>90</v>
      </c>
      <c r="I731" s="64" t="s">
        <v>90</v>
      </c>
      <c r="J731" s="64" t="s">
        <v>90</v>
      </c>
      <c r="K731" s="33">
        <f>K736+K740+K748</f>
        <v>0</v>
      </c>
      <c r="L731" s="33">
        <f>L736+L740+L748</f>
        <v>0</v>
      </c>
      <c r="M731" s="12" t="s">
        <v>90</v>
      </c>
      <c r="N731" s="33" t="s">
        <v>90</v>
      </c>
      <c r="O731" s="33" t="s">
        <v>90</v>
      </c>
      <c r="P731" s="33" t="s">
        <v>90</v>
      </c>
      <c r="Q731" s="64" t="s">
        <v>90</v>
      </c>
      <c r="R731" s="64" t="s">
        <v>90</v>
      </c>
      <c r="S731" s="64" t="s">
        <v>90</v>
      </c>
      <c r="T731" s="64" t="s">
        <v>90</v>
      </c>
      <c r="U731" s="64" t="s">
        <v>90</v>
      </c>
      <c r="V731" s="64" t="s">
        <v>90</v>
      </c>
      <c r="W731" s="93" t="s">
        <v>90</v>
      </c>
    </row>
    <row r="732" spans="1:23" ht="52.5" customHeight="1" x14ac:dyDescent="0.25">
      <c r="A732" s="64" t="s">
        <v>779</v>
      </c>
      <c r="B732" s="118" t="s">
        <v>780</v>
      </c>
      <c r="C732" s="117" t="s">
        <v>99</v>
      </c>
      <c r="D732" s="64" t="s">
        <v>90</v>
      </c>
      <c r="E732" s="64" t="s">
        <v>90</v>
      </c>
      <c r="F732" s="64" t="s">
        <v>90</v>
      </c>
      <c r="G732" s="64" t="s">
        <v>90</v>
      </c>
      <c r="H732" s="64" t="s">
        <v>90</v>
      </c>
      <c r="I732" s="64" t="s">
        <v>90</v>
      </c>
      <c r="J732" s="64" t="s">
        <v>90</v>
      </c>
      <c r="K732" s="64">
        <v>70</v>
      </c>
      <c r="L732" s="64">
        <v>75</v>
      </c>
      <c r="M732" s="12" t="s">
        <v>90</v>
      </c>
      <c r="N732" s="64" t="s">
        <v>90</v>
      </c>
      <c r="O732" s="64" t="s">
        <v>90</v>
      </c>
      <c r="P732" s="64" t="s">
        <v>90</v>
      </c>
      <c r="Q732" s="33" t="s">
        <v>90</v>
      </c>
      <c r="R732" s="64" t="s">
        <v>90</v>
      </c>
      <c r="S732" s="64" t="s">
        <v>90</v>
      </c>
      <c r="T732" s="64" t="s">
        <v>90</v>
      </c>
      <c r="U732" s="64" t="s">
        <v>90</v>
      </c>
      <c r="V732" s="64" t="s">
        <v>90</v>
      </c>
      <c r="W732" s="93" t="s">
        <v>90</v>
      </c>
    </row>
    <row r="733" spans="1:23" ht="152.25" customHeight="1" x14ac:dyDescent="0.25">
      <c r="A733" s="147" t="s">
        <v>781</v>
      </c>
      <c r="B733" s="118" t="s">
        <v>782</v>
      </c>
      <c r="C733" s="117" t="s">
        <v>90</v>
      </c>
      <c r="D733" s="64" t="s">
        <v>90</v>
      </c>
      <c r="E733" s="64" t="s">
        <v>783</v>
      </c>
      <c r="F733" s="64" t="s">
        <v>620</v>
      </c>
      <c r="G733" s="64" t="s">
        <v>1094</v>
      </c>
      <c r="H733" s="64" t="s">
        <v>90</v>
      </c>
      <c r="I733" s="64" t="s">
        <v>90</v>
      </c>
      <c r="J733" s="64" t="s">
        <v>90</v>
      </c>
      <c r="K733" s="64" t="s">
        <v>90</v>
      </c>
      <c r="L733" s="64" t="s">
        <v>90</v>
      </c>
      <c r="M733" s="12" t="s">
        <v>90</v>
      </c>
      <c r="N733" s="64" t="s">
        <v>90</v>
      </c>
      <c r="O733" s="64" t="s">
        <v>90</v>
      </c>
      <c r="P733" s="64" t="s">
        <v>90</v>
      </c>
      <c r="Q733" s="64" t="s">
        <v>90</v>
      </c>
      <c r="R733" s="64" t="s">
        <v>90</v>
      </c>
      <c r="S733" s="64" t="s">
        <v>90</v>
      </c>
      <c r="T733" s="64" t="s">
        <v>90</v>
      </c>
      <c r="U733" s="64" t="s">
        <v>90</v>
      </c>
      <c r="V733" s="64" t="s">
        <v>90</v>
      </c>
      <c r="W733" s="93" t="s">
        <v>90</v>
      </c>
    </row>
    <row r="734" spans="1:23" ht="21" customHeight="1" x14ac:dyDescent="0.25">
      <c r="A734" s="155"/>
      <c r="B734" s="118" t="s">
        <v>91</v>
      </c>
      <c r="C734" s="117" t="s">
        <v>151</v>
      </c>
      <c r="D734" s="64" t="s">
        <v>90</v>
      </c>
      <c r="E734" s="64" t="s">
        <v>90</v>
      </c>
      <c r="F734" s="64" t="s">
        <v>90</v>
      </c>
      <c r="G734" s="64" t="s">
        <v>90</v>
      </c>
      <c r="H734" s="14" t="s">
        <v>644</v>
      </c>
      <c r="I734" s="14" t="s">
        <v>645</v>
      </c>
      <c r="J734" s="14" t="s">
        <v>646</v>
      </c>
      <c r="K734" s="33">
        <v>292</v>
      </c>
      <c r="L734" s="33">
        <v>292</v>
      </c>
      <c r="M734" s="12" t="s">
        <v>90</v>
      </c>
      <c r="N734" s="33" t="s">
        <v>90</v>
      </c>
      <c r="O734" s="33" t="s">
        <v>90</v>
      </c>
      <c r="P734" s="33" t="s">
        <v>90</v>
      </c>
      <c r="Q734" s="33" t="s">
        <v>90</v>
      </c>
      <c r="R734" s="64" t="s">
        <v>90</v>
      </c>
      <c r="S734" s="64" t="s">
        <v>90</v>
      </c>
      <c r="T734" s="64" t="s">
        <v>90</v>
      </c>
      <c r="U734" s="64" t="s">
        <v>90</v>
      </c>
      <c r="V734" s="64" t="s">
        <v>90</v>
      </c>
      <c r="W734" s="93">
        <f>SUM(K734:L734)</f>
        <v>584</v>
      </c>
    </row>
    <row r="735" spans="1:23" ht="22.5" customHeight="1" x14ac:dyDescent="0.25">
      <c r="A735" s="155"/>
      <c r="B735" s="118" t="s">
        <v>94</v>
      </c>
      <c r="C735" s="117" t="s">
        <v>151</v>
      </c>
      <c r="D735" s="104" t="s">
        <v>90</v>
      </c>
      <c r="E735" s="104" t="s">
        <v>90</v>
      </c>
      <c r="F735" s="104" t="s">
        <v>90</v>
      </c>
      <c r="G735" s="104" t="s">
        <v>90</v>
      </c>
      <c r="H735" s="20">
        <v>0</v>
      </c>
      <c r="I735" s="20">
        <v>0</v>
      </c>
      <c r="J735" s="20">
        <v>0</v>
      </c>
      <c r="K735" s="20">
        <v>0</v>
      </c>
      <c r="L735" s="20">
        <v>0</v>
      </c>
      <c r="M735" s="20">
        <v>0</v>
      </c>
      <c r="N735" s="20">
        <v>0</v>
      </c>
      <c r="O735" s="20">
        <v>0</v>
      </c>
      <c r="P735" s="20">
        <v>0</v>
      </c>
      <c r="Q735" s="20">
        <v>0</v>
      </c>
      <c r="R735" s="20">
        <v>0</v>
      </c>
      <c r="S735" s="20">
        <v>0</v>
      </c>
      <c r="T735" s="20">
        <v>0</v>
      </c>
      <c r="U735" s="20">
        <v>0</v>
      </c>
      <c r="V735" s="20">
        <v>0</v>
      </c>
      <c r="W735" s="100">
        <v>0</v>
      </c>
    </row>
    <row r="736" spans="1:23" ht="21.75" customHeight="1" x14ac:dyDescent="0.25">
      <c r="A736" s="148"/>
      <c r="B736" s="118" t="s">
        <v>96</v>
      </c>
      <c r="C736" s="117" t="s">
        <v>151</v>
      </c>
      <c r="D736" s="110" t="s">
        <v>90</v>
      </c>
      <c r="E736" s="110" t="s">
        <v>90</v>
      </c>
      <c r="F736" s="64" t="s">
        <v>90</v>
      </c>
      <c r="G736" s="64" t="s">
        <v>90</v>
      </c>
      <c r="H736" s="64" t="s">
        <v>90</v>
      </c>
      <c r="I736" s="64" t="s">
        <v>90</v>
      </c>
      <c r="J736" s="64" t="s">
        <v>90</v>
      </c>
      <c r="K736" s="33">
        <v>0</v>
      </c>
      <c r="L736" s="33">
        <v>0</v>
      </c>
      <c r="M736" s="12" t="s">
        <v>90</v>
      </c>
      <c r="N736" s="33" t="s">
        <v>90</v>
      </c>
      <c r="O736" s="33" t="s">
        <v>90</v>
      </c>
      <c r="P736" s="33" t="s">
        <v>90</v>
      </c>
      <c r="Q736" s="33" t="s">
        <v>90</v>
      </c>
      <c r="R736" s="64" t="s">
        <v>90</v>
      </c>
      <c r="S736" s="64" t="s">
        <v>90</v>
      </c>
      <c r="T736" s="64" t="s">
        <v>90</v>
      </c>
      <c r="U736" s="64" t="s">
        <v>90</v>
      </c>
      <c r="V736" s="64" t="s">
        <v>90</v>
      </c>
      <c r="W736" s="93" t="s">
        <v>90</v>
      </c>
    </row>
    <row r="737" spans="1:23" ht="66" customHeight="1" x14ac:dyDescent="0.25">
      <c r="A737" s="147" t="s">
        <v>784</v>
      </c>
      <c r="B737" s="118" t="s">
        <v>785</v>
      </c>
      <c r="C737" s="117" t="s">
        <v>90</v>
      </c>
      <c r="D737" s="64" t="s">
        <v>90</v>
      </c>
      <c r="E737" s="64" t="s">
        <v>90</v>
      </c>
      <c r="F737" s="64" t="s">
        <v>620</v>
      </c>
      <c r="G737" s="64" t="s">
        <v>766</v>
      </c>
      <c r="H737" s="64" t="s">
        <v>90</v>
      </c>
      <c r="I737" s="64" t="s">
        <v>90</v>
      </c>
      <c r="J737" s="64" t="s">
        <v>90</v>
      </c>
      <c r="K737" s="64" t="s">
        <v>90</v>
      </c>
      <c r="L737" s="64" t="s">
        <v>90</v>
      </c>
      <c r="M737" s="12" t="s">
        <v>90</v>
      </c>
      <c r="N737" s="64" t="s">
        <v>90</v>
      </c>
      <c r="O737" s="64" t="s">
        <v>90</v>
      </c>
      <c r="P737" s="64" t="s">
        <v>90</v>
      </c>
      <c r="Q737" s="64" t="s">
        <v>90</v>
      </c>
      <c r="R737" s="64" t="s">
        <v>90</v>
      </c>
      <c r="S737" s="64" t="s">
        <v>90</v>
      </c>
      <c r="T737" s="64" t="s">
        <v>90</v>
      </c>
      <c r="U737" s="64" t="s">
        <v>90</v>
      </c>
      <c r="V737" s="64" t="s">
        <v>90</v>
      </c>
      <c r="W737" s="93" t="s">
        <v>90</v>
      </c>
    </row>
    <row r="738" spans="1:23" ht="20.25" customHeight="1" x14ac:dyDescent="0.25">
      <c r="A738" s="155"/>
      <c r="B738" s="118" t="s">
        <v>91</v>
      </c>
      <c r="C738" s="117" t="s">
        <v>151</v>
      </c>
      <c r="D738" s="64" t="s">
        <v>90</v>
      </c>
      <c r="E738" s="64" t="s">
        <v>90</v>
      </c>
      <c r="F738" s="64" t="s">
        <v>90</v>
      </c>
      <c r="G738" s="64" t="s">
        <v>90</v>
      </c>
      <c r="H738" s="14" t="s">
        <v>644</v>
      </c>
      <c r="I738" s="14" t="s">
        <v>645</v>
      </c>
      <c r="J738" s="14" t="s">
        <v>646</v>
      </c>
      <c r="K738" s="33">
        <v>250</v>
      </c>
      <c r="L738" s="33">
        <v>300</v>
      </c>
      <c r="M738" s="12" t="s">
        <v>90</v>
      </c>
      <c r="N738" s="33" t="s">
        <v>90</v>
      </c>
      <c r="O738" s="33" t="s">
        <v>90</v>
      </c>
      <c r="P738" s="33" t="s">
        <v>90</v>
      </c>
      <c r="Q738" s="33" t="s">
        <v>90</v>
      </c>
      <c r="R738" s="64" t="s">
        <v>90</v>
      </c>
      <c r="S738" s="64" t="s">
        <v>90</v>
      </c>
      <c r="T738" s="64" t="s">
        <v>90</v>
      </c>
      <c r="U738" s="64" t="s">
        <v>90</v>
      </c>
      <c r="V738" s="64" t="s">
        <v>90</v>
      </c>
      <c r="W738" s="93">
        <f t="shared" ref="W738" si="145">SUM(K738:L738)</f>
        <v>550</v>
      </c>
    </row>
    <row r="739" spans="1:23" ht="21" customHeight="1" x14ac:dyDescent="0.25">
      <c r="A739" s="155"/>
      <c r="B739" s="118" t="s">
        <v>94</v>
      </c>
      <c r="C739" s="117" t="s">
        <v>151</v>
      </c>
      <c r="D739" s="104" t="s">
        <v>90</v>
      </c>
      <c r="E739" s="104" t="s">
        <v>90</v>
      </c>
      <c r="F739" s="104" t="s">
        <v>90</v>
      </c>
      <c r="G739" s="104" t="s">
        <v>90</v>
      </c>
      <c r="H739" s="20">
        <v>0</v>
      </c>
      <c r="I739" s="20">
        <v>0</v>
      </c>
      <c r="J739" s="20">
        <v>0</v>
      </c>
      <c r="K739" s="20">
        <v>0</v>
      </c>
      <c r="L739" s="20">
        <v>0</v>
      </c>
      <c r="M739" s="20">
        <v>0</v>
      </c>
      <c r="N739" s="20">
        <v>0</v>
      </c>
      <c r="O739" s="20">
        <v>0</v>
      </c>
      <c r="P739" s="20">
        <v>0</v>
      </c>
      <c r="Q739" s="20">
        <v>0</v>
      </c>
      <c r="R739" s="20">
        <v>0</v>
      </c>
      <c r="S739" s="20">
        <v>0</v>
      </c>
      <c r="T739" s="20">
        <v>0</v>
      </c>
      <c r="U739" s="20">
        <v>0</v>
      </c>
      <c r="V739" s="20">
        <v>0</v>
      </c>
      <c r="W739" s="100">
        <v>0</v>
      </c>
    </row>
    <row r="740" spans="1:23" ht="24" customHeight="1" x14ac:dyDescent="0.25">
      <c r="A740" s="148"/>
      <c r="B740" s="118" t="s">
        <v>96</v>
      </c>
      <c r="C740" s="117" t="s">
        <v>151</v>
      </c>
      <c r="D740" s="110" t="s">
        <v>90</v>
      </c>
      <c r="E740" s="110" t="s">
        <v>90</v>
      </c>
      <c r="F740" s="64" t="s">
        <v>90</v>
      </c>
      <c r="G740" s="64" t="s">
        <v>90</v>
      </c>
      <c r="H740" s="64" t="s">
        <v>90</v>
      </c>
      <c r="I740" s="64" t="s">
        <v>90</v>
      </c>
      <c r="J740" s="64" t="s">
        <v>90</v>
      </c>
      <c r="K740" s="33">
        <v>0</v>
      </c>
      <c r="L740" s="33">
        <v>0</v>
      </c>
      <c r="M740" s="12" t="s">
        <v>90</v>
      </c>
      <c r="N740" s="33" t="s">
        <v>90</v>
      </c>
      <c r="O740" s="33" t="s">
        <v>90</v>
      </c>
      <c r="P740" s="33" t="s">
        <v>90</v>
      </c>
      <c r="Q740" s="33" t="s">
        <v>90</v>
      </c>
      <c r="R740" s="64" t="s">
        <v>90</v>
      </c>
      <c r="S740" s="64" t="s">
        <v>90</v>
      </c>
      <c r="T740" s="64" t="s">
        <v>90</v>
      </c>
      <c r="U740" s="64" t="s">
        <v>90</v>
      </c>
      <c r="V740" s="64" t="s">
        <v>90</v>
      </c>
      <c r="W740" s="93" t="s">
        <v>90</v>
      </c>
    </row>
    <row r="741" spans="1:23" ht="85.5" customHeight="1" x14ac:dyDescent="0.25">
      <c r="A741" s="147" t="s">
        <v>786</v>
      </c>
      <c r="B741" s="118" t="s">
        <v>1095</v>
      </c>
      <c r="C741" s="117" t="s">
        <v>90</v>
      </c>
      <c r="D741" s="64" t="s">
        <v>90</v>
      </c>
      <c r="E741" s="64" t="s">
        <v>90</v>
      </c>
      <c r="F741" s="64" t="s">
        <v>774</v>
      </c>
      <c r="H741" s="64" t="s">
        <v>90</v>
      </c>
      <c r="I741" s="64" t="s">
        <v>90</v>
      </c>
      <c r="J741" s="64" t="s">
        <v>90</v>
      </c>
      <c r="K741" s="64" t="s">
        <v>90</v>
      </c>
      <c r="L741" s="64" t="s">
        <v>90</v>
      </c>
      <c r="M741" s="64" t="s">
        <v>90</v>
      </c>
      <c r="N741" s="64" t="s">
        <v>90</v>
      </c>
      <c r="O741" s="64" t="s">
        <v>90</v>
      </c>
      <c r="P741" s="64" t="s">
        <v>90</v>
      </c>
      <c r="Q741" s="64" t="s">
        <v>90</v>
      </c>
      <c r="R741" s="64" t="s">
        <v>90</v>
      </c>
      <c r="S741" s="64" t="s">
        <v>90</v>
      </c>
      <c r="T741" s="64" t="s">
        <v>90</v>
      </c>
      <c r="U741" s="64" t="s">
        <v>90</v>
      </c>
      <c r="V741" s="64" t="s">
        <v>90</v>
      </c>
      <c r="W741" s="93" t="s">
        <v>90</v>
      </c>
    </row>
    <row r="742" spans="1:23" ht="24" customHeight="1" x14ac:dyDescent="0.25">
      <c r="A742" s="155"/>
      <c r="B742" s="118" t="s">
        <v>91</v>
      </c>
      <c r="C742" s="117" t="s">
        <v>151</v>
      </c>
      <c r="D742" s="64" t="s">
        <v>90</v>
      </c>
      <c r="E742" s="64" t="s">
        <v>90</v>
      </c>
      <c r="F742" s="64" t="s">
        <v>90</v>
      </c>
      <c r="G742" s="64" t="s">
        <v>90</v>
      </c>
      <c r="H742" s="64" t="s">
        <v>90</v>
      </c>
      <c r="I742" s="64" t="s">
        <v>90</v>
      </c>
      <c r="J742" s="64" t="s">
        <v>90</v>
      </c>
      <c r="K742" s="33">
        <v>0</v>
      </c>
      <c r="L742" s="33">
        <v>0</v>
      </c>
      <c r="M742" s="12" t="s">
        <v>90</v>
      </c>
      <c r="N742" s="12" t="s">
        <v>90</v>
      </c>
      <c r="O742" s="12" t="s">
        <v>90</v>
      </c>
      <c r="P742" s="12" t="s">
        <v>90</v>
      </c>
      <c r="Q742" s="12" t="s">
        <v>90</v>
      </c>
      <c r="R742" s="64" t="s">
        <v>90</v>
      </c>
      <c r="S742" s="64" t="s">
        <v>90</v>
      </c>
      <c r="T742" s="64" t="s">
        <v>90</v>
      </c>
      <c r="U742" s="64" t="s">
        <v>90</v>
      </c>
      <c r="V742" s="64" t="s">
        <v>90</v>
      </c>
      <c r="W742" s="93" t="s">
        <v>90</v>
      </c>
    </row>
    <row r="743" spans="1:23" ht="24.75" customHeight="1" x14ac:dyDescent="0.25">
      <c r="A743" s="155"/>
      <c r="B743" s="118" t="s">
        <v>94</v>
      </c>
      <c r="C743" s="117" t="s">
        <v>151</v>
      </c>
      <c r="D743" s="104" t="s">
        <v>90</v>
      </c>
      <c r="E743" s="104" t="s">
        <v>90</v>
      </c>
      <c r="F743" s="104" t="s">
        <v>90</v>
      </c>
      <c r="G743" s="104" t="s">
        <v>90</v>
      </c>
      <c r="H743" s="20">
        <v>0</v>
      </c>
      <c r="I743" s="20">
        <v>0</v>
      </c>
      <c r="J743" s="20">
        <v>0</v>
      </c>
      <c r="K743" s="20">
        <v>0</v>
      </c>
      <c r="L743" s="20">
        <v>0</v>
      </c>
      <c r="M743" s="20">
        <v>0</v>
      </c>
      <c r="N743" s="20">
        <v>0</v>
      </c>
      <c r="O743" s="20">
        <v>0</v>
      </c>
      <c r="P743" s="20">
        <v>0</v>
      </c>
      <c r="Q743" s="20">
        <v>0</v>
      </c>
      <c r="R743" s="20">
        <v>0</v>
      </c>
      <c r="S743" s="20">
        <v>0</v>
      </c>
      <c r="T743" s="20">
        <v>0</v>
      </c>
      <c r="U743" s="20">
        <v>0</v>
      </c>
      <c r="V743" s="20">
        <v>0</v>
      </c>
      <c r="W743" s="100">
        <v>0</v>
      </c>
    </row>
    <row r="744" spans="1:23" ht="21" customHeight="1" x14ac:dyDescent="0.25">
      <c r="A744" s="148"/>
      <c r="B744" s="118" t="s">
        <v>96</v>
      </c>
      <c r="C744" s="117" t="s">
        <v>151</v>
      </c>
      <c r="D744" s="112" t="s">
        <v>90</v>
      </c>
      <c r="E744" s="112" t="s">
        <v>90</v>
      </c>
      <c r="F744" s="64" t="s">
        <v>90</v>
      </c>
      <c r="G744" s="64" t="s">
        <v>90</v>
      </c>
      <c r="H744" s="64" t="s">
        <v>90</v>
      </c>
      <c r="I744" s="64" t="s">
        <v>90</v>
      </c>
      <c r="J744" s="64" t="s">
        <v>90</v>
      </c>
      <c r="K744" s="33">
        <v>0</v>
      </c>
      <c r="L744" s="33">
        <v>0</v>
      </c>
      <c r="M744" s="12" t="s">
        <v>90</v>
      </c>
      <c r="N744" s="12" t="s">
        <v>90</v>
      </c>
      <c r="O744" s="12" t="s">
        <v>90</v>
      </c>
      <c r="P744" s="12" t="s">
        <v>90</v>
      </c>
      <c r="Q744" s="12" t="s">
        <v>90</v>
      </c>
      <c r="R744" s="64" t="s">
        <v>90</v>
      </c>
      <c r="S744" s="64" t="s">
        <v>90</v>
      </c>
      <c r="T744" s="64" t="s">
        <v>90</v>
      </c>
      <c r="U744" s="64" t="s">
        <v>90</v>
      </c>
      <c r="V744" s="64" t="s">
        <v>90</v>
      </c>
      <c r="W744" s="93" t="s">
        <v>90</v>
      </c>
    </row>
    <row r="745" spans="1:23" ht="102.75" customHeight="1" x14ac:dyDescent="0.25">
      <c r="A745" s="147" t="s">
        <v>787</v>
      </c>
      <c r="B745" s="118" t="s">
        <v>788</v>
      </c>
      <c r="C745" s="117" t="s">
        <v>90</v>
      </c>
      <c r="D745" s="64" t="s">
        <v>90</v>
      </c>
      <c r="E745" s="64" t="s">
        <v>90</v>
      </c>
      <c r="F745" s="64" t="s">
        <v>620</v>
      </c>
      <c r="G745" s="64" t="s">
        <v>789</v>
      </c>
      <c r="H745" s="64" t="s">
        <v>90</v>
      </c>
      <c r="I745" s="64" t="s">
        <v>90</v>
      </c>
      <c r="J745" s="64" t="s">
        <v>90</v>
      </c>
      <c r="K745" s="64" t="s">
        <v>90</v>
      </c>
      <c r="L745" s="64" t="s">
        <v>90</v>
      </c>
      <c r="M745" s="12" t="s">
        <v>90</v>
      </c>
      <c r="N745" s="64" t="s">
        <v>90</v>
      </c>
      <c r="O745" s="64" t="s">
        <v>90</v>
      </c>
      <c r="P745" s="64" t="s">
        <v>90</v>
      </c>
      <c r="Q745" s="64" t="s">
        <v>90</v>
      </c>
      <c r="R745" s="64" t="s">
        <v>90</v>
      </c>
      <c r="S745" s="64" t="s">
        <v>90</v>
      </c>
      <c r="T745" s="64" t="s">
        <v>90</v>
      </c>
      <c r="U745" s="64" t="s">
        <v>90</v>
      </c>
      <c r="V745" s="64" t="s">
        <v>90</v>
      </c>
      <c r="W745" s="93" t="s">
        <v>90</v>
      </c>
    </row>
    <row r="746" spans="1:23" ht="21" customHeight="1" x14ac:dyDescent="0.25">
      <c r="A746" s="155"/>
      <c r="B746" s="118" t="s">
        <v>91</v>
      </c>
      <c r="C746" s="117" t="s">
        <v>151</v>
      </c>
      <c r="D746" s="64" t="s">
        <v>90</v>
      </c>
      <c r="E746" s="64" t="s">
        <v>90</v>
      </c>
      <c r="F746" s="64" t="s">
        <v>90</v>
      </c>
      <c r="G746" s="64" t="s">
        <v>90</v>
      </c>
      <c r="H746" s="14" t="s">
        <v>128</v>
      </c>
      <c r="I746" s="14" t="s">
        <v>645</v>
      </c>
      <c r="J746" s="14" t="s">
        <v>646</v>
      </c>
      <c r="K746" s="33">
        <v>185</v>
      </c>
      <c r="L746" s="33">
        <v>185</v>
      </c>
      <c r="M746" s="12" t="s">
        <v>90</v>
      </c>
      <c r="N746" s="33" t="s">
        <v>90</v>
      </c>
      <c r="O746" s="33" t="s">
        <v>90</v>
      </c>
      <c r="P746" s="33" t="s">
        <v>90</v>
      </c>
      <c r="Q746" s="33" t="s">
        <v>90</v>
      </c>
      <c r="R746" s="64" t="s">
        <v>90</v>
      </c>
      <c r="S746" s="64" t="s">
        <v>90</v>
      </c>
      <c r="T746" s="64" t="s">
        <v>90</v>
      </c>
      <c r="U746" s="64" t="s">
        <v>90</v>
      </c>
      <c r="V746" s="64" t="s">
        <v>90</v>
      </c>
      <c r="W746" s="93">
        <f>SUM(K746:V746)</f>
        <v>370</v>
      </c>
    </row>
    <row r="747" spans="1:23" ht="27" customHeight="1" x14ac:dyDescent="0.25">
      <c r="A747" s="155"/>
      <c r="B747" s="118" t="s">
        <v>94</v>
      </c>
      <c r="C747" s="117" t="s">
        <v>151</v>
      </c>
      <c r="D747" s="104" t="s">
        <v>90</v>
      </c>
      <c r="E747" s="104" t="s">
        <v>90</v>
      </c>
      <c r="F747" s="104" t="s">
        <v>90</v>
      </c>
      <c r="G747" s="104" t="s">
        <v>90</v>
      </c>
      <c r="H747" s="20">
        <v>0</v>
      </c>
      <c r="I747" s="20">
        <v>0</v>
      </c>
      <c r="J747" s="20">
        <v>0</v>
      </c>
      <c r="K747" s="20">
        <v>0</v>
      </c>
      <c r="L747" s="20">
        <v>0</v>
      </c>
      <c r="M747" s="20">
        <v>0</v>
      </c>
      <c r="N747" s="20">
        <v>0</v>
      </c>
      <c r="O747" s="20">
        <v>0</v>
      </c>
      <c r="P747" s="20">
        <v>0</v>
      </c>
      <c r="Q747" s="20">
        <v>0</v>
      </c>
      <c r="R747" s="20">
        <v>0</v>
      </c>
      <c r="S747" s="20">
        <v>0</v>
      </c>
      <c r="T747" s="20">
        <v>0</v>
      </c>
      <c r="U747" s="20">
        <v>0</v>
      </c>
      <c r="V747" s="20">
        <v>0</v>
      </c>
      <c r="W747" s="100">
        <v>0</v>
      </c>
    </row>
    <row r="748" spans="1:23" ht="21.75" customHeight="1" x14ac:dyDescent="0.25">
      <c r="A748" s="148"/>
      <c r="B748" s="118" t="s">
        <v>96</v>
      </c>
      <c r="C748" s="117" t="s">
        <v>151</v>
      </c>
      <c r="D748" s="112" t="s">
        <v>90</v>
      </c>
      <c r="E748" s="112" t="s">
        <v>90</v>
      </c>
      <c r="F748" s="64" t="s">
        <v>90</v>
      </c>
      <c r="G748" s="64" t="s">
        <v>90</v>
      </c>
      <c r="H748" s="64" t="s">
        <v>90</v>
      </c>
      <c r="I748" s="64" t="s">
        <v>90</v>
      </c>
      <c r="J748" s="64" t="s">
        <v>90</v>
      </c>
      <c r="K748" s="33">
        <v>0</v>
      </c>
      <c r="L748" s="33">
        <v>0</v>
      </c>
      <c r="M748" s="12" t="s">
        <v>90</v>
      </c>
      <c r="N748" s="33" t="s">
        <v>90</v>
      </c>
      <c r="O748" s="33" t="s">
        <v>90</v>
      </c>
      <c r="P748" s="33" t="s">
        <v>90</v>
      </c>
      <c r="Q748" s="64" t="s">
        <v>90</v>
      </c>
      <c r="R748" s="64" t="s">
        <v>90</v>
      </c>
      <c r="S748" s="64" t="s">
        <v>90</v>
      </c>
      <c r="T748" s="64" t="s">
        <v>90</v>
      </c>
      <c r="U748" s="64" t="s">
        <v>90</v>
      </c>
      <c r="V748" s="64" t="s">
        <v>90</v>
      </c>
      <c r="W748" s="93" t="s">
        <v>90</v>
      </c>
    </row>
    <row r="749" spans="1:23" ht="67.5" customHeight="1" x14ac:dyDescent="0.25">
      <c r="A749" s="157" t="s">
        <v>790</v>
      </c>
      <c r="B749" s="122" t="s">
        <v>791</v>
      </c>
      <c r="D749" s="64" t="s">
        <v>90</v>
      </c>
      <c r="E749" s="64" t="s">
        <v>90</v>
      </c>
      <c r="G749" s="64" t="s">
        <v>792</v>
      </c>
      <c r="H749" s="64" t="s">
        <v>90</v>
      </c>
      <c r="I749" s="64" t="s">
        <v>90</v>
      </c>
      <c r="J749" s="64" t="s">
        <v>90</v>
      </c>
      <c r="K749" s="64" t="s">
        <v>90</v>
      </c>
      <c r="L749" s="64" t="s">
        <v>90</v>
      </c>
      <c r="M749" s="64" t="s">
        <v>90</v>
      </c>
      <c r="N749" s="64" t="s">
        <v>90</v>
      </c>
      <c r="O749" s="64" t="s">
        <v>90</v>
      </c>
      <c r="P749" s="64" t="s">
        <v>90</v>
      </c>
      <c r="Q749" s="64" t="s">
        <v>90</v>
      </c>
      <c r="R749" s="64" t="s">
        <v>90</v>
      </c>
      <c r="S749" s="64" t="s">
        <v>90</v>
      </c>
      <c r="T749" s="64" t="s">
        <v>90</v>
      </c>
      <c r="U749" s="64" t="s">
        <v>90</v>
      </c>
      <c r="V749" s="64" t="s">
        <v>90</v>
      </c>
      <c r="W749" s="93" t="s">
        <v>90</v>
      </c>
    </row>
    <row r="750" spans="1:23" ht="24.75" customHeight="1" x14ac:dyDescent="0.25">
      <c r="A750" s="158"/>
      <c r="B750" s="118" t="s">
        <v>91</v>
      </c>
      <c r="C750" s="117" t="s">
        <v>151</v>
      </c>
      <c r="D750" s="64">
        <v>0.1</v>
      </c>
      <c r="E750" s="112" t="s">
        <v>90</v>
      </c>
      <c r="F750" s="64" t="s">
        <v>90</v>
      </c>
      <c r="G750" s="64" t="s">
        <v>90</v>
      </c>
      <c r="H750" s="64" t="s">
        <v>90</v>
      </c>
      <c r="I750" s="64" t="s">
        <v>90</v>
      </c>
      <c r="J750" s="64" t="s">
        <v>90</v>
      </c>
      <c r="K750" s="33"/>
      <c r="L750" s="33"/>
      <c r="M750" s="64" t="s">
        <v>90</v>
      </c>
      <c r="N750" s="64" t="s">
        <v>90</v>
      </c>
      <c r="O750" s="64" t="s">
        <v>90</v>
      </c>
      <c r="P750" s="64" t="s">
        <v>90</v>
      </c>
      <c r="Q750" s="64" t="s">
        <v>90</v>
      </c>
      <c r="R750" s="64" t="s">
        <v>90</v>
      </c>
      <c r="S750" s="64" t="s">
        <v>90</v>
      </c>
      <c r="T750" s="64" t="s">
        <v>90</v>
      </c>
      <c r="U750" s="64" t="s">
        <v>90</v>
      </c>
      <c r="V750" s="64" t="s">
        <v>90</v>
      </c>
      <c r="W750" s="93" t="s">
        <v>90</v>
      </c>
    </row>
    <row r="751" spans="1:23" ht="21" customHeight="1" x14ac:dyDescent="0.25">
      <c r="A751" s="158"/>
      <c r="B751" s="118" t="s">
        <v>94</v>
      </c>
      <c r="C751" s="117" t="s">
        <v>151</v>
      </c>
      <c r="D751" s="104" t="s">
        <v>90</v>
      </c>
      <c r="E751" s="112" t="s">
        <v>90</v>
      </c>
      <c r="F751" s="104" t="s">
        <v>90</v>
      </c>
      <c r="G751" s="104" t="s">
        <v>90</v>
      </c>
      <c r="H751" s="20">
        <v>0</v>
      </c>
      <c r="I751" s="20">
        <v>0</v>
      </c>
      <c r="J751" s="20">
        <v>0</v>
      </c>
      <c r="K751" s="20">
        <v>0</v>
      </c>
      <c r="L751" s="20">
        <v>0</v>
      </c>
      <c r="M751" s="20">
        <v>0</v>
      </c>
      <c r="N751" s="20">
        <v>0</v>
      </c>
      <c r="O751" s="20">
        <v>0</v>
      </c>
      <c r="P751" s="20">
        <v>0</v>
      </c>
      <c r="Q751" s="20">
        <v>0</v>
      </c>
      <c r="R751" s="20">
        <v>0</v>
      </c>
      <c r="S751" s="20">
        <v>0</v>
      </c>
      <c r="T751" s="20">
        <v>0</v>
      </c>
      <c r="U751" s="20">
        <v>0</v>
      </c>
      <c r="V751" s="20">
        <v>0</v>
      </c>
      <c r="W751" s="100">
        <v>0</v>
      </c>
    </row>
    <row r="752" spans="1:23" ht="24" customHeight="1" x14ac:dyDescent="0.25">
      <c r="A752" s="159"/>
      <c r="B752" s="118" t="s">
        <v>96</v>
      </c>
      <c r="C752" s="117" t="s">
        <v>151</v>
      </c>
      <c r="D752" s="112" t="s">
        <v>90</v>
      </c>
      <c r="E752" s="112" t="s">
        <v>90</v>
      </c>
      <c r="F752" s="64" t="s">
        <v>90</v>
      </c>
      <c r="G752" s="64" t="s">
        <v>90</v>
      </c>
      <c r="H752" s="64" t="s">
        <v>90</v>
      </c>
      <c r="I752" s="64" t="s">
        <v>90</v>
      </c>
      <c r="J752" s="64" t="s">
        <v>90</v>
      </c>
      <c r="K752" s="33"/>
      <c r="L752" s="33"/>
      <c r="M752" s="64" t="s">
        <v>90</v>
      </c>
      <c r="N752" s="64" t="s">
        <v>90</v>
      </c>
      <c r="O752" s="64" t="s">
        <v>90</v>
      </c>
      <c r="P752" s="64" t="s">
        <v>90</v>
      </c>
      <c r="Q752" s="64" t="s">
        <v>90</v>
      </c>
      <c r="R752" s="64" t="s">
        <v>90</v>
      </c>
      <c r="S752" s="64" t="s">
        <v>90</v>
      </c>
      <c r="T752" s="64" t="s">
        <v>90</v>
      </c>
      <c r="U752" s="64" t="s">
        <v>90</v>
      </c>
      <c r="V752" s="64" t="s">
        <v>90</v>
      </c>
      <c r="W752" s="93" t="s">
        <v>90</v>
      </c>
    </row>
    <row r="753" spans="1:23" ht="72.75" customHeight="1" x14ac:dyDescent="0.25">
      <c r="A753" s="157" t="s">
        <v>793</v>
      </c>
      <c r="B753" s="118" t="s">
        <v>794</v>
      </c>
      <c r="D753" s="64" t="s">
        <v>90</v>
      </c>
      <c r="E753" s="112" t="s">
        <v>90</v>
      </c>
      <c r="F753" s="112" t="s">
        <v>90</v>
      </c>
      <c r="G753" s="64" t="s">
        <v>792</v>
      </c>
      <c r="H753" s="64" t="s">
        <v>90</v>
      </c>
      <c r="I753" s="64" t="s">
        <v>90</v>
      </c>
      <c r="J753" s="64" t="s">
        <v>90</v>
      </c>
      <c r="K753" s="64" t="s">
        <v>90</v>
      </c>
      <c r="L753" s="64" t="s">
        <v>90</v>
      </c>
      <c r="M753" s="64" t="s">
        <v>90</v>
      </c>
      <c r="N753" s="64" t="s">
        <v>90</v>
      </c>
      <c r="O753" s="64" t="s">
        <v>90</v>
      </c>
      <c r="P753" s="64" t="s">
        <v>90</v>
      </c>
      <c r="Q753" s="64" t="s">
        <v>90</v>
      </c>
      <c r="R753" s="64" t="s">
        <v>90</v>
      </c>
      <c r="S753" s="64" t="s">
        <v>90</v>
      </c>
      <c r="T753" s="64" t="s">
        <v>90</v>
      </c>
      <c r="U753" s="64" t="s">
        <v>90</v>
      </c>
      <c r="V753" s="64" t="s">
        <v>90</v>
      </c>
      <c r="W753" s="93" t="s">
        <v>90</v>
      </c>
    </row>
    <row r="754" spans="1:23" ht="21" customHeight="1" x14ac:dyDescent="0.25">
      <c r="A754" s="155"/>
      <c r="B754" s="118" t="s">
        <v>91</v>
      </c>
      <c r="C754" s="117" t="s">
        <v>151</v>
      </c>
      <c r="D754" s="112" t="s">
        <v>90</v>
      </c>
      <c r="E754" s="112" t="s">
        <v>90</v>
      </c>
      <c r="F754" s="64" t="s">
        <v>90</v>
      </c>
      <c r="G754" s="64" t="s">
        <v>90</v>
      </c>
      <c r="H754" s="64" t="s">
        <v>90</v>
      </c>
      <c r="I754" s="64" t="s">
        <v>90</v>
      </c>
      <c r="J754" s="64" t="s">
        <v>90</v>
      </c>
      <c r="K754" s="33">
        <v>0</v>
      </c>
      <c r="L754" s="33">
        <v>0</v>
      </c>
      <c r="M754" s="64" t="s">
        <v>90</v>
      </c>
      <c r="N754" s="64" t="s">
        <v>90</v>
      </c>
      <c r="O754" s="64" t="s">
        <v>90</v>
      </c>
      <c r="P754" s="64" t="s">
        <v>90</v>
      </c>
      <c r="Q754" s="64" t="s">
        <v>90</v>
      </c>
      <c r="R754" s="64" t="s">
        <v>90</v>
      </c>
      <c r="S754" s="64" t="s">
        <v>90</v>
      </c>
      <c r="T754" s="64" t="s">
        <v>90</v>
      </c>
      <c r="U754" s="64" t="s">
        <v>90</v>
      </c>
      <c r="V754" s="64" t="s">
        <v>90</v>
      </c>
      <c r="W754" s="93" t="s">
        <v>90</v>
      </c>
    </row>
    <row r="755" spans="1:23" ht="21.75" customHeight="1" x14ac:dyDescent="0.25">
      <c r="A755" s="155"/>
      <c r="B755" s="118" t="s">
        <v>94</v>
      </c>
      <c r="C755" s="117" t="s">
        <v>151</v>
      </c>
      <c r="D755" s="112" t="s">
        <v>90</v>
      </c>
      <c r="E755" s="112" t="s">
        <v>90</v>
      </c>
      <c r="F755" s="104" t="s">
        <v>90</v>
      </c>
      <c r="G755" s="104" t="s">
        <v>90</v>
      </c>
      <c r="H755" s="20">
        <v>0</v>
      </c>
      <c r="I755" s="20">
        <v>0</v>
      </c>
      <c r="J755" s="20">
        <v>0</v>
      </c>
      <c r="K755" s="20">
        <v>0</v>
      </c>
      <c r="L755" s="20">
        <v>0</v>
      </c>
      <c r="M755" s="20">
        <v>0</v>
      </c>
      <c r="N755" s="20">
        <v>0</v>
      </c>
      <c r="O755" s="20">
        <v>0</v>
      </c>
      <c r="P755" s="20">
        <v>0</v>
      </c>
      <c r="Q755" s="20">
        <v>0</v>
      </c>
      <c r="R755" s="20">
        <v>0</v>
      </c>
      <c r="S755" s="20">
        <v>0</v>
      </c>
      <c r="T755" s="20">
        <v>0</v>
      </c>
      <c r="U755" s="20">
        <v>0</v>
      </c>
      <c r="V755" s="20">
        <v>0</v>
      </c>
      <c r="W755" s="100">
        <v>0</v>
      </c>
    </row>
    <row r="756" spans="1:23" ht="20.25" customHeight="1" x14ac:dyDescent="0.25">
      <c r="A756" s="148"/>
      <c r="B756" s="118" t="s">
        <v>96</v>
      </c>
      <c r="C756" s="117" t="s">
        <v>151</v>
      </c>
      <c r="D756" s="112" t="s">
        <v>90</v>
      </c>
      <c r="E756" s="112" t="s">
        <v>90</v>
      </c>
      <c r="F756" s="64" t="s">
        <v>90</v>
      </c>
      <c r="G756" s="64" t="s">
        <v>90</v>
      </c>
      <c r="H756" s="64" t="s">
        <v>90</v>
      </c>
      <c r="I756" s="64" t="s">
        <v>90</v>
      </c>
      <c r="J756" s="64" t="s">
        <v>90</v>
      </c>
      <c r="K756" s="33">
        <v>0</v>
      </c>
      <c r="L756" s="33">
        <v>0</v>
      </c>
      <c r="M756" s="64" t="s">
        <v>90</v>
      </c>
      <c r="N756" s="64" t="s">
        <v>90</v>
      </c>
      <c r="O756" s="64" t="s">
        <v>90</v>
      </c>
      <c r="P756" s="64" t="s">
        <v>90</v>
      </c>
      <c r="Q756" s="64" t="s">
        <v>90</v>
      </c>
      <c r="R756" s="64" t="s">
        <v>90</v>
      </c>
      <c r="S756" s="64" t="s">
        <v>90</v>
      </c>
      <c r="T756" s="64" t="s">
        <v>90</v>
      </c>
      <c r="U756" s="64" t="s">
        <v>90</v>
      </c>
      <c r="V756" s="64" t="s">
        <v>90</v>
      </c>
      <c r="W756" s="93" t="s">
        <v>90</v>
      </c>
    </row>
    <row r="757" spans="1:23" ht="31.5" customHeight="1" x14ac:dyDescent="0.25">
      <c r="A757" s="157" t="s">
        <v>795</v>
      </c>
      <c r="B757" s="122" t="s">
        <v>1096</v>
      </c>
      <c r="D757" s="64" t="s">
        <v>90</v>
      </c>
      <c r="E757" s="64" t="s">
        <v>90</v>
      </c>
      <c r="F757" s="64" t="s">
        <v>774</v>
      </c>
      <c r="G757" s="64" t="s">
        <v>236</v>
      </c>
      <c r="H757" s="64" t="s">
        <v>90</v>
      </c>
      <c r="I757" s="64" t="s">
        <v>90</v>
      </c>
      <c r="J757" s="64" t="s">
        <v>90</v>
      </c>
      <c r="K757" s="64" t="s">
        <v>90</v>
      </c>
      <c r="L757" s="64" t="s">
        <v>90</v>
      </c>
      <c r="M757" s="64" t="s">
        <v>90</v>
      </c>
      <c r="N757" s="64" t="s">
        <v>90</v>
      </c>
      <c r="O757" s="64" t="s">
        <v>90</v>
      </c>
      <c r="P757" s="64" t="s">
        <v>90</v>
      </c>
      <c r="Q757" s="64" t="s">
        <v>90</v>
      </c>
      <c r="R757" s="64" t="s">
        <v>90</v>
      </c>
      <c r="S757" s="64" t="s">
        <v>90</v>
      </c>
      <c r="T757" s="64" t="s">
        <v>90</v>
      </c>
      <c r="U757" s="64" t="s">
        <v>90</v>
      </c>
      <c r="V757" s="64" t="s">
        <v>90</v>
      </c>
      <c r="W757" s="93" t="s">
        <v>90</v>
      </c>
    </row>
    <row r="758" spans="1:23" ht="18.75" customHeight="1" x14ac:dyDescent="0.25">
      <c r="A758" s="158"/>
      <c r="B758" s="118" t="s">
        <v>91</v>
      </c>
      <c r="C758" s="117" t="s">
        <v>151</v>
      </c>
      <c r="D758" s="64">
        <v>0.1</v>
      </c>
      <c r="E758" s="112" t="s">
        <v>90</v>
      </c>
      <c r="F758" s="64" t="s">
        <v>90</v>
      </c>
      <c r="G758" s="64" t="s">
        <v>90</v>
      </c>
      <c r="H758" s="64" t="s">
        <v>90</v>
      </c>
      <c r="I758" s="64" t="s">
        <v>90</v>
      </c>
      <c r="J758" s="64" t="s">
        <v>90</v>
      </c>
      <c r="K758" s="33">
        <v>0</v>
      </c>
      <c r="L758" s="33">
        <v>0</v>
      </c>
      <c r="M758" s="64" t="s">
        <v>90</v>
      </c>
      <c r="N758" s="64" t="s">
        <v>90</v>
      </c>
      <c r="O758" s="64" t="s">
        <v>90</v>
      </c>
      <c r="P758" s="64" t="s">
        <v>90</v>
      </c>
      <c r="Q758" s="64" t="s">
        <v>90</v>
      </c>
      <c r="R758" s="64" t="s">
        <v>90</v>
      </c>
      <c r="S758" s="64" t="s">
        <v>90</v>
      </c>
      <c r="T758" s="64" t="s">
        <v>90</v>
      </c>
      <c r="U758" s="64" t="s">
        <v>90</v>
      </c>
      <c r="V758" s="64" t="s">
        <v>90</v>
      </c>
      <c r="W758" s="93" t="s">
        <v>90</v>
      </c>
    </row>
    <row r="759" spans="1:23" ht="20.25" customHeight="1" x14ac:dyDescent="0.25">
      <c r="A759" s="158"/>
      <c r="B759" s="118" t="s">
        <v>94</v>
      </c>
      <c r="C759" s="117" t="s">
        <v>151</v>
      </c>
      <c r="D759" s="104" t="s">
        <v>90</v>
      </c>
      <c r="E759" s="112" t="s">
        <v>90</v>
      </c>
      <c r="F759" s="104" t="s">
        <v>90</v>
      </c>
      <c r="G759" s="104" t="s">
        <v>90</v>
      </c>
      <c r="H759" s="20">
        <v>0</v>
      </c>
      <c r="I759" s="20">
        <v>0</v>
      </c>
      <c r="J759" s="20">
        <v>0</v>
      </c>
      <c r="K759" s="20">
        <v>0</v>
      </c>
      <c r="L759" s="20">
        <v>0</v>
      </c>
      <c r="M759" s="20">
        <v>0</v>
      </c>
      <c r="N759" s="20">
        <v>0</v>
      </c>
      <c r="O759" s="20">
        <v>0</v>
      </c>
      <c r="P759" s="20">
        <v>0</v>
      </c>
      <c r="Q759" s="20">
        <v>0</v>
      </c>
      <c r="R759" s="20">
        <v>0</v>
      </c>
      <c r="S759" s="20">
        <v>0</v>
      </c>
      <c r="T759" s="20">
        <v>0</v>
      </c>
      <c r="U759" s="20">
        <v>0</v>
      </c>
      <c r="V759" s="20">
        <v>0</v>
      </c>
      <c r="W759" s="100">
        <v>0</v>
      </c>
    </row>
    <row r="760" spans="1:23" ht="24" customHeight="1" x14ac:dyDescent="0.25">
      <c r="A760" s="159"/>
      <c r="B760" s="118" t="s">
        <v>96</v>
      </c>
      <c r="C760" s="117" t="s">
        <v>151</v>
      </c>
      <c r="D760" s="112" t="s">
        <v>90</v>
      </c>
      <c r="E760" s="112" t="s">
        <v>90</v>
      </c>
      <c r="F760" s="64" t="s">
        <v>90</v>
      </c>
      <c r="G760" s="64" t="s">
        <v>90</v>
      </c>
      <c r="H760" s="64" t="s">
        <v>90</v>
      </c>
      <c r="I760" s="64" t="s">
        <v>90</v>
      </c>
      <c r="J760" s="64" t="s">
        <v>90</v>
      </c>
      <c r="K760" s="33">
        <v>0</v>
      </c>
      <c r="L760" s="33">
        <v>0</v>
      </c>
      <c r="M760" s="64" t="s">
        <v>90</v>
      </c>
      <c r="N760" s="64" t="s">
        <v>90</v>
      </c>
      <c r="O760" s="64" t="s">
        <v>90</v>
      </c>
      <c r="P760" s="64" t="s">
        <v>90</v>
      </c>
      <c r="Q760" s="64" t="s">
        <v>90</v>
      </c>
      <c r="R760" s="64" t="s">
        <v>90</v>
      </c>
      <c r="S760" s="64" t="s">
        <v>90</v>
      </c>
      <c r="T760" s="64" t="s">
        <v>90</v>
      </c>
      <c r="U760" s="64" t="s">
        <v>90</v>
      </c>
      <c r="V760" s="64" t="s">
        <v>90</v>
      </c>
      <c r="W760" s="93" t="s">
        <v>90</v>
      </c>
    </row>
    <row r="761" spans="1:23" ht="49.5" customHeight="1" x14ac:dyDescent="0.25">
      <c r="A761" s="157" t="s">
        <v>796</v>
      </c>
      <c r="B761" s="118" t="s">
        <v>797</v>
      </c>
      <c r="D761" s="64" t="s">
        <v>90</v>
      </c>
      <c r="E761" s="112" t="s">
        <v>90</v>
      </c>
      <c r="G761" s="64" t="s">
        <v>236</v>
      </c>
      <c r="H761" s="64" t="s">
        <v>90</v>
      </c>
      <c r="I761" s="64" t="s">
        <v>90</v>
      </c>
      <c r="J761" s="64" t="s">
        <v>90</v>
      </c>
      <c r="K761" s="64" t="s">
        <v>90</v>
      </c>
      <c r="L761" s="64" t="s">
        <v>90</v>
      </c>
      <c r="M761" s="64" t="s">
        <v>90</v>
      </c>
      <c r="N761" s="64" t="s">
        <v>90</v>
      </c>
      <c r="O761" s="64" t="s">
        <v>90</v>
      </c>
      <c r="P761" s="64" t="s">
        <v>90</v>
      </c>
      <c r="Q761" s="64" t="s">
        <v>90</v>
      </c>
      <c r="R761" s="64" t="s">
        <v>90</v>
      </c>
      <c r="S761" s="64" t="s">
        <v>90</v>
      </c>
      <c r="T761" s="64" t="s">
        <v>90</v>
      </c>
      <c r="U761" s="64" t="s">
        <v>90</v>
      </c>
      <c r="V761" s="64" t="s">
        <v>90</v>
      </c>
      <c r="W761" s="93" t="s">
        <v>90</v>
      </c>
    </row>
    <row r="762" spans="1:23" ht="27.75" customHeight="1" x14ac:dyDescent="0.25">
      <c r="A762" s="155"/>
      <c r="B762" s="118" t="s">
        <v>91</v>
      </c>
      <c r="C762" s="117" t="s">
        <v>151</v>
      </c>
      <c r="D762" s="112" t="s">
        <v>90</v>
      </c>
      <c r="E762" s="112" t="s">
        <v>90</v>
      </c>
      <c r="F762" s="64" t="s">
        <v>90</v>
      </c>
      <c r="G762" s="64" t="s">
        <v>90</v>
      </c>
      <c r="H762" s="64" t="s">
        <v>90</v>
      </c>
      <c r="I762" s="64" t="s">
        <v>90</v>
      </c>
      <c r="J762" s="64" t="s">
        <v>90</v>
      </c>
      <c r="K762" s="33">
        <v>0</v>
      </c>
      <c r="L762" s="33">
        <v>0</v>
      </c>
      <c r="M762" s="64" t="s">
        <v>90</v>
      </c>
      <c r="N762" s="64" t="s">
        <v>90</v>
      </c>
      <c r="O762" s="64" t="s">
        <v>90</v>
      </c>
      <c r="P762" s="64" t="s">
        <v>90</v>
      </c>
      <c r="Q762" s="64" t="s">
        <v>90</v>
      </c>
      <c r="R762" s="64" t="s">
        <v>90</v>
      </c>
      <c r="S762" s="64" t="s">
        <v>90</v>
      </c>
      <c r="T762" s="64" t="s">
        <v>90</v>
      </c>
      <c r="U762" s="64" t="s">
        <v>90</v>
      </c>
      <c r="V762" s="64" t="s">
        <v>90</v>
      </c>
      <c r="W762" s="93" t="s">
        <v>90</v>
      </c>
    </row>
    <row r="763" spans="1:23" ht="27" customHeight="1" x14ac:dyDescent="0.25">
      <c r="A763" s="155"/>
      <c r="B763" s="118" t="s">
        <v>94</v>
      </c>
      <c r="C763" s="117" t="s">
        <v>151</v>
      </c>
      <c r="D763" s="112" t="s">
        <v>90</v>
      </c>
      <c r="E763" s="112" t="s">
        <v>90</v>
      </c>
      <c r="F763" s="104" t="s">
        <v>90</v>
      </c>
      <c r="G763" s="104" t="s">
        <v>90</v>
      </c>
      <c r="H763" s="20">
        <v>0</v>
      </c>
      <c r="I763" s="20">
        <v>0</v>
      </c>
      <c r="J763" s="20">
        <v>0</v>
      </c>
      <c r="K763" s="20">
        <v>0</v>
      </c>
      <c r="L763" s="20">
        <v>0</v>
      </c>
      <c r="M763" s="20">
        <v>0</v>
      </c>
      <c r="N763" s="20">
        <v>0</v>
      </c>
      <c r="O763" s="20">
        <v>0</v>
      </c>
      <c r="P763" s="20">
        <v>0</v>
      </c>
      <c r="Q763" s="20">
        <v>0</v>
      </c>
      <c r="R763" s="20">
        <v>0</v>
      </c>
      <c r="S763" s="20">
        <v>0</v>
      </c>
      <c r="T763" s="20">
        <v>0</v>
      </c>
      <c r="U763" s="20">
        <v>0</v>
      </c>
      <c r="V763" s="20">
        <v>0</v>
      </c>
      <c r="W763" s="100">
        <v>0</v>
      </c>
    </row>
    <row r="764" spans="1:23" ht="22.5" customHeight="1" x14ac:dyDescent="0.25">
      <c r="A764" s="148"/>
      <c r="B764" s="118" t="s">
        <v>96</v>
      </c>
      <c r="C764" s="117" t="s">
        <v>151</v>
      </c>
      <c r="D764" s="112" t="s">
        <v>90</v>
      </c>
      <c r="E764" s="112" t="s">
        <v>90</v>
      </c>
      <c r="F764" s="64" t="s">
        <v>90</v>
      </c>
      <c r="G764" s="64" t="s">
        <v>90</v>
      </c>
      <c r="H764" s="64" t="s">
        <v>90</v>
      </c>
      <c r="I764" s="64" t="s">
        <v>90</v>
      </c>
      <c r="J764" s="64" t="s">
        <v>90</v>
      </c>
      <c r="K764" s="33">
        <v>0</v>
      </c>
      <c r="L764" s="33">
        <v>0</v>
      </c>
      <c r="M764" s="64" t="s">
        <v>90</v>
      </c>
      <c r="N764" s="64" t="s">
        <v>90</v>
      </c>
      <c r="O764" s="64" t="s">
        <v>90</v>
      </c>
      <c r="P764" s="64" t="s">
        <v>90</v>
      </c>
      <c r="Q764" s="64" t="s">
        <v>90</v>
      </c>
      <c r="R764" s="64" t="s">
        <v>90</v>
      </c>
      <c r="S764" s="64" t="s">
        <v>90</v>
      </c>
      <c r="T764" s="64" t="s">
        <v>90</v>
      </c>
      <c r="U764" s="64" t="s">
        <v>90</v>
      </c>
      <c r="V764" s="64" t="s">
        <v>90</v>
      </c>
      <c r="W764" s="93" t="s">
        <v>90</v>
      </c>
    </row>
    <row r="765" spans="1:23" ht="83.25" customHeight="1" x14ac:dyDescent="0.25">
      <c r="B765" s="122" t="s">
        <v>594</v>
      </c>
      <c r="C765" s="117" t="s">
        <v>90</v>
      </c>
      <c r="D765" s="64" t="s">
        <v>90</v>
      </c>
      <c r="E765" s="64" t="s">
        <v>90</v>
      </c>
      <c r="F765" s="64" t="s">
        <v>90</v>
      </c>
      <c r="G765" s="64" t="s">
        <v>90</v>
      </c>
      <c r="H765" s="64" t="s">
        <v>90</v>
      </c>
      <c r="I765" s="64" t="s">
        <v>90</v>
      </c>
      <c r="J765" s="64" t="s">
        <v>90</v>
      </c>
      <c r="K765" s="64" t="s">
        <v>90</v>
      </c>
      <c r="L765" s="64" t="s">
        <v>90</v>
      </c>
      <c r="M765" s="12" t="s">
        <v>90</v>
      </c>
      <c r="N765" s="64" t="s">
        <v>90</v>
      </c>
      <c r="O765" s="64" t="s">
        <v>90</v>
      </c>
      <c r="P765" s="64" t="s">
        <v>90</v>
      </c>
      <c r="Q765" s="33" t="s">
        <v>90</v>
      </c>
      <c r="R765" s="64" t="s">
        <v>90</v>
      </c>
      <c r="S765" s="64" t="s">
        <v>90</v>
      </c>
      <c r="T765" s="64" t="s">
        <v>90</v>
      </c>
      <c r="U765" s="64" t="s">
        <v>90</v>
      </c>
      <c r="V765" s="64" t="s">
        <v>90</v>
      </c>
      <c r="W765" s="93" t="s">
        <v>90</v>
      </c>
    </row>
    <row r="766" spans="1:23" ht="165.75" customHeight="1" x14ac:dyDescent="0.25">
      <c r="A766" s="147" t="s">
        <v>486</v>
      </c>
      <c r="B766" s="122" t="s">
        <v>550</v>
      </c>
      <c r="C766" s="117" t="s">
        <v>90</v>
      </c>
      <c r="D766" s="64" t="s">
        <v>90</v>
      </c>
      <c r="E766" s="64" t="s">
        <v>90</v>
      </c>
      <c r="F766" s="64" t="s">
        <v>620</v>
      </c>
      <c r="G766" s="64" t="s">
        <v>798</v>
      </c>
      <c r="H766" s="64" t="s">
        <v>90</v>
      </c>
      <c r="I766" s="64" t="s">
        <v>90</v>
      </c>
      <c r="J766" s="64" t="s">
        <v>90</v>
      </c>
      <c r="K766" s="64" t="s">
        <v>90</v>
      </c>
      <c r="L766" s="64" t="s">
        <v>90</v>
      </c>
      <c r="M766" s="12" t="s">
        <v>90</v>
      </c>
      <c r="N766" s="64" t="s">
        <v>90</v>
      </c>
      <c r="O766" s="64" t="s">
        <v>90</v>
      </c>
      <c r="P766" s="64" t="s">
        <v>90</v>
      </c>
      <c r="Q766" s="64" t="s">
        <v>90</v>
      </c>
      <c r="R766" s="64" t="s">
        <v>90</v>
      </c>
      <c r="S766" s="64" t="s">
        <v>90</v>
      </c>
      <c r="T766" s="64" t="s">
        <v>90</v>
      </c>
      <c r="U766" s="64" t="s">
        <v>90</v>
      </c>
      <c r="V766" s="64" t="s">
        <v>90</v>
      </c>
      <c r="W766" s="93" t="s">
        <v>90</v>
      </c>
    </row>
    <row r="767" spans="1:23" ht="21" customHeight="1" x14ac:dyDescent="0.25">
      <c r="A767" s="155"/>
      <c r="B767" s="119" t="s">
        <v>91</v>
      </c>
      <c r="C767" s="117" t="s">
        <v>151</v>
      </c>
      <c r="D767" s="64">
        <v>1</v>
      </c>
      <c r="E767" s="64" t="s">
        <v>90</v>
      </c>
      <c r="F767" s="64" t="s">
        <v>90</v>
      </c>
      <c r="G767" s="64" t="s">
        <v>90</v>
      </c>
      <c r="H767" s="64" t="s">
        <v>90</v>
      </c>
      <c r="I767" s="64" t="s">
        <v>90</v>
      </c>
      <c r="J767" s="64" t="s">
        <v>90</v>
      </c>
      <c r="K767" s="33">
        <f>K775+K857</f>
        <v>21552.671999999999</v>
      </c>
      <c r="L767" s="33">
        <f>L775+L857</f>
        <v>22384.264000000003</v>
      </c>
      <c r="M767" s="12" t="s">
        <v>90</v>
      </c>
      <c r="N767" s="33" t="s">
        <v>90</v>
      </c>
      <c r="O767" s="33" t="s">
        <v>90</v>
      </c>
      <c r="P767" s="33" t="s">
        <v>90</v>
      </c>
      <c r="Q767" s="64" t="s">
        <v>90</v>
      </c>
      <c r="R767" s="64" t="s">
        <v>90</v>
      </c>
      <c r="S767" s="64" t="s">
        <v>90</v>
      </c>
      <c r="T767" s="64" t="s">
        <v>90</v>
      </c>
      <c r="U767" s="64" t="s">
        <v>90</v>
      </c>
      <c r="V767" s="64" t="s">
        <v>90</v>
      </c>
      <c r="W767" s="93">
        <f>SUM(K767:L767)</f>
        <v>43936.936000000002</v>
      </c>
    </row>
    <row r="768" spans="1:23" ht="24" customHeight="1" x14ac:dyDescent="0.25">
      <c r="A768" s="155"/>
      <c r="B768" s="118" t="s">
        <v>94</v>
      </c>
      <c r="C768" s="117" t="s">
        <v>151</v>
      </c>
      <c r="D768" s="104" t="s">
        <v>90</v>
      </c>
      <c r="E768" s="112" t="s">
        <v>90</v>
      </c>
      <c r="F768" s="104" t="s">
        <v>90</v>
      </c>
      <c r="G768" s="104" t="s">
        <v>90</v>
      </c>
      <c r="H768" s="20">
        <v>0</v>
      </c>
      <c r="I768" s="20">
        <v>0</v>
      </c>
      <c r="J768" s="20">
        <v>0</v>
      </c>
      <c r="K768" s="20">
        <v>0</v>
      </c>
      <c r="L768" s="20">
        <v>0</v>
      </c>
      <c r="M768" s="20">
        <v>0</v>
      </c>
      <c r="N768" s="20">
        <v>0</v>
      </c>
      <c r="O768" s="20">
        <v>0</v>
      </c>
      <c r="P768" s="20">
        <v>0</v>
      </c>
      <c r="Q768" s="20">
        <v>0</v>
      </c>
      <c r="R768" s="20">
        <v>0</v>
      </c>
      <c r="S768" s="20">
        <v>0</v>
      </c>
      <c r="T768" s="20">
        <v>0</v>
      </c>
      <c r="U768" s="20">
        <v>0</v>
      </c>
      <c r="V768" s="20">
        <v>0</v>
      </c>
      <c r="W768" s="100">
        <v>0</v>
      </c>
    </row>
    <row r="769" spans="1:23" ht="21.75" customHeight="1" x14ac:dyDescent="0.25">
      <c r="A769" s="155"/>
      <c r="B769" s="118" t="s">
        <v>622</v>
      </c>
      <c r="C769" s="117" t="s">
        <v>151</v>
      </c>
      <c r="D769" s="112" t="s">
        <v>90</v>
      </c>
      <c r="E769" s="112" t="s">
        <v>90</v>
      </c>
      <c r="F769" s="64" t="s">
        <v>90</v>
      </c>
      <c r="G769" s="64" t="s">
        <v>90</v>
      </c>
      <c r="H769" s="64" t="s">
        <v>90</v>
      </c>
      <c r="I769" s="64" t="s">
        <v>90</v>
      </c>
      <c r="J769" s="64" t="s">
        <v>90</v>
      </c>
      <c r="K769" s="33">
        <f>K777+K859</f>
        <v>9255.0740000000005</v>
      </c>
      <c r="L769" s="33">
        <f>L777+L859</f>
        <v>8827.16</v>
      </c>
      <c r="M769" s="12" t="s">
        <v>90</v>
      </c>
      <c r="N769" s="33" t="s">
        <v>90</v>
      </c>
      <c r="O769" s="33" t="s">
        <v>90</v>
      </c>
      <c r="P769" s="33" t="s">
        <v>90</v>
      </c>
      <c r="Q769" s="64" t="s">
        <v>90</v>
      </c>
      <c r="R769" s="64" t="s">
        <v>90</v>
      </c>
      <c r="S769" s="64" t="s">
        <v>90</v>
      </c>
      <c r="T769" s="64" t="s">
        <v>90</v>
      </c>
      <c r="U769" s="64" t="s">
        <v>90</v>
      </c>
      <c r="V769" s="64" t="s">
        <v>90</v>
      </c>
      <c r="W769" s="93">
        <f t="shared" ref="W769:W770" si="146">SUM(K769:L769)</f>
        <v>18082.234</v>
      </c>
    </row>
    <row r="770" spans="1:23" ht="18" customHeight="1" x14ac:dyDescent="0.25">
      <c r="A770" s="148"/>
      <c r="B770" s="118" t="s">
        <v>97</v>
      </c>
      <c r="C770" s="117" t="s">
        <v>151</v>
      </c>
      <c r="D770" s="112" t="s">
        <v>90</v>
      </c>
      <c r="E770" s="112" t="s">
        <v>90</v>
      </c>
      <c r="F770" s="64" t="s">
        <v>90</v>
      </c>
      <c r="G770" s="64" t="s">
        <v>90</v>
      </c>
      <c r="H770" s="64" t="s">
        <v>90</v>
      </c>
      <c r="I770" s="64" t="s">
        <v>90</v>
      </c>
      <c r="J770" s="64" t="s">
        <v>90</v>
      </c>
      <c r="K770" s="33">
        <v>300</v>
      </c>
      <c r="L770" s="33">
        <v>300</v>
      </c>
      <c r="M770" s="12" t="s">
        <v>90</v>
      </c>
      <c r="N770" s="33" t="s">
        <v>90</v>
      </c>
      <c r="O770" s="33" t="s">
        <v>90</v>
      </c>
      <c r="P770" s="33" t="s">
        <v>90</v>
      </c>
      <c r="Q770" s="64" t="s">
        <v>90</v>
      </c>
      <c r="R770" s="64" t="s">
        <v>90</v>
      </c>
      <c r="S770" s="64" t="s">
        <v>90</v>
      </c>
      <c r="T770" s="64" t="s">
        <v>90</v>
      </c>
      <c r="U770" s="64" t="s">
        <v>90</v>
      </c>
      <c r="V770" s="64" t="s">
        <v>90</v>
      </c>
      <c r="W770" s="93">
        <f t="shared" si="146"/>
        <v>600</v>
      </c>
    </row>
    <row r="771" spans="1:23" ht="38.25" customHeight="1" x14ac:dyDescent="0.25">
      <c r="A771" s="64" t="s">
        <v>799</v>
      </c>
      <c r="B771" s="118" t="s">
        <v>800</v>
      </c>
      <c r="C771" s="117" t="s">
        <v>126</v>
      </c>
      <c r="D771" s="112" t="s">
        <v>90</v>
      </c>
      <c r="E771" s="64" t="s">
        <v>90</v>
      </c>
      <c r="F771" s="64" t="s">
        <v>90</v>
      </c>
      <c r="G771" s="64" t="s">
        <v>90</v>
      </c>
      <c r="H771" s="64" t="s">
        <v>90</v>
      </c>
      <c r="I771" s="64" t="s">
        <v>90</v>
      </c>
      <c r="J771" s="64" t="s">
        <v>90</v>
      </c>
      <c r="K771" s="64">
        <v>80</v>
      </c>
      <c r="L771" s="64">
        <v>65</v>
      </c>
      <c r="M771" s="12" t="s">
        <v>90</v>
      </c>
      <c r="N771" s="64" t="s">
        <v>90</v>
      </c>
      <c r="O771" s="64" t="s">
        <v>90</v>
      </c>
      <c r="P771" s="64" t="s">
        <v>90</v>
      </c>
      <c r="Q771" s="64" t="s">
        <v>90</v>
      </c>
      <c r="R771" s="64" t="s">
        <v>90</v>
      </c>
      <c r="S771" s="64" t="s">
        <v>90</v>
      </c>
      <c r="T771" s="64" t="s">
        <v>90</v>
      </c>
      <c r="U771" s="64" t="s">
        <v>90</v>
      </c>
      <c r="V771" s="64" t="s">
        <v>90</v>
      </c>
      <c r="W771" s="93" t="s">
        <v>90</v>
      </c>
    </row>
    <row r="772" spans="1:23" ht="36" customHeight="1" x14ac:dyDescent="0.25">
      <c r="A772" s="64" t="s">
        <v>801</v>
      </c>
      <c r="B772" s="118" t="s">
        <v>802</v>
      </c>
      <c r="C772" s="117" t="s">
        <v>126</v>
      </c>
      <c r="D772" s="64" t="s">
        <v>90</v>
      </c>
      <c r="E772" s="64" t="s">
        <v>38</v>
      </c>
      <c r="F772" s="64" t="s">
        <v>90</v>
      </c>
      <c r="G772" s="64" t="s">
        <v>90</v>
      </c>
      <c r="H772" s="64" t="s">
        <v>90</v>
      </c>
      <c r="I772" s="64" t="s">
        <v>90</v>
      </c>
      <c r="J772" s="64" t="s">
        <v>90</v>
      </c>
      <c r="K772" s="64">
        <v>22</v>
      </c>
      <c r="L772" s="64">
        <v>18</v>
      </c>
      <c r="M772" s="12" t="s">
        <v>90</v>
      </c>
      <c r="N772" s="64" t="s">
        <v>90</v>
      </c>
      <c r="O772" s="64" t="s">
        <v>90</v>
      </c>
      <c r="P772" s="64" t="s">
        <v>90</v>
      </c>
      <c r="Q772" s="64" t="s">
        <v>90</v>
      </c>
      <c r="R772" s="64" t="s">
        <v>90</v>
      </c>
      <c r="S772" s="64" t="s">
        <v>90</v>
      </c>
      <c r="T772" s="64" t="s">
        <v>90</v>
      </c>
      <c r="U772" s="64" t="s">
        <v>90</v>
      </c>
      <c r="V772" s="64" t="s">
        <v>90</v>
      </c>
      <c r="W772" s="93" t="s">
        <v>90</v>
      </c>
    </row>
    <row r="773" spans="1:23" ht="37.5" customHeight="1" x14ac:dyDescent="0.25">
      <c r="A773" s="64" t="s">
        <v>803</v>
      </c>
      <c r="B773" s="118" t="s">
        <v>804</v>
      </c>
      <c r="C773" s="117" t="s">
        <v>126</v>
      </c>
      <c r="D773" s="64" t="s">
        <v>90</v>
      </c>
      <c r="E773" s="64" t="s">
        <v>38</v>
      </c>
      <c r="F773" s="64" t="s">
        <v>90</v>
      </c>
      <c r="G773" s="64" t="s">
        <v>90</v>
      </c>
      <c r="H773" s="64" t="s">
        <v>90</v>
      </c>
      <c r="I773" s="64" t="s">
        <v>90</v>
      </c>
      <c r="J773" s="64" t="s">
        <v>90</v>
      </c>
      <c r="K773" s="64">
        <v>1180</v>
      </c>
      <c r="L773" s="64">
        <v>1050</v>
      </c>
      <c r="M773" s="12" t="s">
        <v>90</v>
      </c>
      <c r="N773" s="64" t="s">
        <v>90</v>
      </c>
      <c r="O773" s="64" t="s">
        <v>90</v>
      </c>
      <c r="P773" s="64" t="s">
        <v>90</v>
      </c>
      <c r="Q773" s="33" t="s">
        <v>90</v>
      </c>
      <c r="R773" s="64" t="s">
        <v>90</v>
      </c>
      <c r="S773" s="64" t="s">
        <v>90</v>
      </c>
      <c r="T773" s="64" t="s">
        <v>90</v>
      </c>
      <c r="U773" s="64" t="s">
        <v>90</v>
      </c>
      <c r="V773" s="64" t="s">
        <v>90</v>
      </c>
      <c r="W773" s="93" t="s">
        <v>90</v>
      </c>
    </row>
    <row r="774" spans="1:23" ht="113.25" customHeight="1" x14ac:dyDescent="0.25">
      <c r="A774" s="147" t="s">
        <v>805</v>
      </c>
      <c r="B774" s="122" t="s">
        <v>806</v>
      </c>
      <c r="C774" s="117" t="s">
        <v>90</v>
      </c>
      <c r="D774" s="64" t="s">
        <v>90</v>
      </c>
      <c r="E774" s="64" t="s">
        <v>38</v>
      </c>
      <c r="F774" s="64" t="s">
        <v>620</v>
      </c>
      <c r="G774" s="64" t="s">
        <v>807</v>
      </c>
      <c r="H774" s="64" t="s">
        <v>90</v>
      </c>
      <c r="I774" s="64" t="s">
        <v>90</v>
      </c>
      <c r="J774" s="64" t="s">
        <v>90</v>
      </c>
      <c r="K774" s="64" t="s">
        <v>90</v>
      </c>
      <c r="L774" s="64" t="s">
        <v>90</v>
      </c>
      <c r="M774" s="43" t="s">
        <v>90</v>
      </c>
      <c r="N774" s="64" t="s">
        <v>90</v>
      </c>
      <c r="O774" s="64" t="s">
        <v>90</v>
      </c>
      <c r="P774" s="64" t="s">
        <v>90</v>
      </c>
      <c r="Q774" s="64" t="s">
        <v>90</v>
      </c>
      <c r="R774" s="64" t="s">
        <v>90</v>
      </c>
      <c r="S774" s="64" t="s">
        <v>90</v>
      </c>
      <c r="T774" s="64" t="s">
        <v>90</v>
      </c>
      <c r="U774" s="64" t="s">
        <v>90</v>
      </c>
      <c r="V774" s="64" t="s">
        <v>90</v>
      </c>
      <c r="W774" s="93" t="s">
        <v>90</v>
      </c>
    </row>
    <row r="775" spans="1:23" ht="27" customHeight="1" x14ac:dyDescent="0.25">
      <c r="A775" s="155"/>
      <c r="B775" s="119" t="s">
        <v>91</v>
      </c>
      <c r="C775" s="117" t="s">
        <v>151</v>
      </c>
      <c r="D775" s="64">
        <v>0.7</v>
      </c>
      <c r="E775" s="64" t="s">
        <v>90</v>
      </c>
      <c r="F775" s="64" t="s">
        <v>90</v>
      </c>
      <c r="G775" s="64" t="s">
        <v>90</v>
      </c>
      <c r="H775" s="64" t="s">
        <v>90</v>
      </c>
      <c r="I775" s="64" t="s">
        <v>90</v>
      </c>
      <c r="J775" s="64" t="s">
        <v>90</v>
      </c>
      <c r="K775" s="33">
        <f>K784+K788+K792+K796+K800+K804+K808+K812+K816+K820+K824+K828+K832+K836+K840+K844+K848+K853</f>
        <v>18327.087</v>
      </c>
      <c r="L775" s="33">
        <f>L784+L788+L792+L796+L800+L804+L808+L812+L816+L820+L824+L828+L832+L836+L840+L844+L848+L853</f>
        <v>20021.771000000001</v>
      </c>
      <c r="M775" s="12" t="s">
        <v>90</v>
      </c>
      <c r="N775" s="33" t="s">
        <v>90</v>
      </c>
      <c r="O775" s="33" t="s">
        <v>90</v>
      </c>
      <c r="P775" s="33" t="s">
        <v>90</v>
      </c>
      <c r="Q775" s="33" t="s">
        <v>90</v>
      </c>
      <c r="R775" s="64" t="s">
        <v>90</v>
      </c>
      <c r="S775" s="64" t="s">
        <v>90</v>
      </c>
      <c r="T775" s="64" t="s">
        <v>90</v>
      </c>
      <c r="U775" s="64" t="s">
        <v>90</v>
      </c>
      <c r="V775" s="64" t="s">
        <v>90</v>
      </c>
      <c r="W775" s="93">
        <f>SUM(K775:L775)</f>
        <v>38348.858</v>
      </c>
    </row>
    <row r="776" spans="1:23" ht="22.5" customHeight="1" x14ac:dyDescent="0.25">
      <c r="A776" s="155"/>
      <c r="B776" s="118" t="s">
        <v>94</v>
      </c>
      <c r="C776" s="117" t="s">
        <v>151</v>
      </c>
      <c r="D776" s="104" t="s">
        <v>90</v>
      </c>
      <c r="E776" s="104" t="s">
        <v>90</v>
      </c>
      <c r="F776" s="104" t="s">
        <v>90</v>
      </c>
      <c r="G776" s="104" t="s">
        <v>90</v>
      </c>
      <c r="H776" s="20">
        <v>0</v>
      </c>
      <c r="I776" s="20">
        <v>0</v>
      </c>
      <c r="J776" s="20">
        <v>0</v>
      </c>
      <c r="K776" s="20">
        <v>0</v>
      </c>
      <c r="L776" s="20">
        <v>0</v>
      </c>
      <c r="M776" s="20">
        <v>0</v>
      </c>
      <c r="N776" s="20">
        <v>0</v>
      </c>
      <c r="O776" s="20">
        <v>0</v>
      </c>
      <c r="P776" s="20">
        <v>0</v>
      </c>
      <c r="Q776" s="20">
        <v>0</v>
      </c>
      <c r="R776" s="20">
        <v>0</v>
      </c>
      <c r="S776" s="20">
        <v>0</v>
      </c>
      <c r="T776" s="20">
        <v>0</v>
      </c>
      <c r="U776" s="20">
        <v>0</v>
      </c>
      <c r="V776" s="20">
        <v>0</v>
      </c>
      <c r="W776" s="100">
        <v>0</v>
      </c>
    </row>
    <row r="777" spans="1:23" ht="20.25" customHeight="1" x14ac:dyDescent="0.25">
      <c r="A777" s="155"/>
      <c r="B777" s="118" t="s">
        <v>96</v>
      </c>
      <c r="C777" s="117" t="s">
        <v>151</v>
      </c>
      <c r="D777" s="112" t="s">
        <v>90</v>
      </c>
      <c r="E777" s="112" t="s">
        <v>90</v>
      </c>
      <c r="F777" s="64" t="s">
        <v>90</v>
      </c>
      <c r="G777" s="64" t="s">
        <v>90</v>
      </c>
      <c r="H777" s="64" t="s">
        <v>90</v>
      </c>
      <c r="I777" s="64" t="s">
        <v>90</v>
      </c>
      <c r="J777" s="64" t="s">
        <v>90</v>
      </c>
      <c r="K777" s="33">
        <f>K786+K790+K794+K798+K802+K806+K810+K814+K818+K822+K826+K830+K834+K838+K842+K846+K850+K855</f>
        <v>7617.9040000000005</v>
      </c>
      <c r="L777" s="33">
        <f>L786+L790+L794+L798+L802+L806+L810+L814+L818+L822+L826+L830+L834+L838+L842+L846+L850+L855</f>
        <v>7237.4040000000005</v>
      </c>
      <c r="M777" s="12" t="s">
        <v>90</v>
      </c>
      <c r="N777" s="33" t="s">
        <v>90</v>
      </c>
      <c r="O777" s="33" t="s">
        <v>90</v>
      </c>
      <c r="P777" s="33" t="s">
        <v>90</v>
      </c>
      <c r="Q777" s="64" t="s">
        <v>90</v>
      </c>
      <c r="R777" s="64" t="s">
        <v>90</v>
      </c>
      <c r="S777" s="64" t="s">
        <v>90</v>
      </c>
      <c r="T777" s="64" t="s">
        <v>90</v>
      </c>
      <c r="U777" s="64" t="s">
        <v>90</v>
      </c>
      <c r="V777" s="64" t="s">
        <v>90</v>
      </c>
      <c r="W777" s="93">
        <f t="shared" ref="W777:W778" si="147">SUM(K777:L777)</f>
        <v>14855.308000000001</v>
      </c>
    </row>
    <row r="778" spans="1:23" ht="22.5" customHeight="1" x14ac:dyDescent="0.25">
      <c r="A778" s="155"/>
      <c r="B778" s="118" t="s">
        <v>97</v>
      </c>
      <c r="C778" s="117" t="s">
        <v>151</v>
      </c>
      <c r="D778" s="64" t="s">
        <v>90</v>
      </c>
      <c r="E778" s="64" t="s">
        <v>90</v>
      </c>
      <c r="F778" s="64" t="s">
        <v>90</v>
      </c>
      <c r="G778" s="64" t="s">
        <v>90</v>
      </c>
      <c r="H778" s="64" t="s">
        <v>90</v>
      </c>
      <c r="I778" s="64" t="s">
        <v>90</v>
      </c>
      <c r="J778" s="64" t="s">
        <v>90</v>
      </c>
      <c r="K778" s="33">
        <f>K851</f>
        <v>300</v>
      </c>
      <c r="L778" s="33">
        <f>L851</f>
        <v>300</v>
      </c>
      <c r="M778" s="12" t="s">
        <v>90</v>
      </c>
      <c r="N778" s="64" t="s">
        <v>90</v>
      </c>
      <c r="O778" s="64" t="s">
        <v>90</v>
      </c>
      <c r="P778" s="64" t="s">
        <v>90</v>
      </c>
      <c r="Q778" s="64" t="s">
        <v>90</v>
      </c>
      <c r="R778" s="64" t="s">
        <v>90</v>
      </c>
      <c r="S778" s="64" t="s">
        <v>90</v>
      </c>
      <c r="T778" s="64" t="s">
        <v>90</v>
      </c>
      <c r="U778" s="64" t="s">
        <v>90</v>
      </c>
      <c r="V778" s="64" t="s">
        <v>90</v>
      </c>
      <c r="W778" s="93">
        <f t="shared" si="147"/>
        <v>600</v>
      </c>
    </row>
    <row r="779" spans="1:23" ht="50.25" customHeight="1" x14ac:dyDescent="0.25">
      <c r="A779" s="64" t="s">
        <v>808</v>
      </c>
      <c r="B779" s="118" t="s">
        <v>809</v>
      </c>
      <c r="C779" s="117" t="s">
        <v>126</v>
      </c>
      <c r="D779" s="112" t="s">
        <v>90</v>
      </c>
      <c r="E779" s="64" t="s">
        <v>90</v>
      </c>
      <c r="F779" s="64" t="s">
        <v>90</v>
      </c>
      <c r="G779" s="64" t="s">
        <v>90</v>
      </c>
      <c r="H779" s="64" t="s">
        <v>90</v>
      </c>
      <c r="I779" s="64" t="s">
        <v>90</v>
      </c>
      <c r="J779" s="64" t="s">
        <v>90</v>
      </c>
      <c r="K779" s="32">
        <v>2043</v>
      </c>
      <c r="L779" s="32">
        <v>2270</v>
      </c>
      <c r="M779" s="12" t="s">
        <v>90</v>
      </c>
      <c r="N779" s="64" t="s">
        <v>90</v>
      </c>
      <c r="O779" s="64" t="s">
        <v>90</v>
      </c>
      <c r="P779" s="64" t="s">
        <v>90</v>
      </c>
      <c r="Q779" s="64" t="s">
        <v>90</v>
      </c>
      <c r="R779" s="64" t="s">
        <v>90</v>
      </c>
      <c r="S779" s="64" t="s">
        <v>90</v>
      </c>
      <c r="T779" s="64" t="s">
        <v>90</v>
      </c>
      <c r="U779" s="64" t="s">
        <v>90</v>
      </c>
      <c r="V779" s="64" t="s">
        <v>90</v>
      </c>
      <c r="W779" s="93" t="s">
        <v>90</v>
      </c>
    </row>
    <row r="780" spans="1:23" ht="69.75" customHeight="1" x14ac:dyDescent="0.25">
      <c r="A780" s="64" t="s">
        <v>810</v>
      </c>
      <c r="B780" s="118" t="s">
        <v>811</v>
      </c>
      <c r="C780" s="117" t="s">
        <v>126</v>
      </c>
      <c r="D780" s="64" t="s">
        <v>90</v>
      </c>
      <c r="E780" s="64" t="s">
        <v>38</v>
      </c>
      <c r="F780" s="64" t="s">
        <v>90</v>
      </c>
      <c r="G780" s="64" t="s">
        <v>90</v>
      </c>
      <c r="H780" s="64" t="s">
        <v>90</v>
      </c>
      <c r="I780" s="64" t="s">
        <v>90</v>
      </c>
      <c r="J780" s="64" t="s">
        <v>90</v>
      </c>
      <c r="K780" s="32">
        <v>10000</v>
      </c>
      <c r="L780" s="32">
        <v>15000</v>
      </c>
      <c r="M780" s="12" t="s">
        <v>90</v>
      </c>
      <c r="N780" s="64" t="s">
        <v>90</v>
      </c>
      <c r="O780" s="64" t="s">
        <v>90</v>
      </c>
      <c r="P780" s="64" t="s">
        <v>90</v>
      </c>
      <c r="Q780" s="64" t="s">
        <v>90</v>
      </c>
      <c r="R780" s="64" t="s">
        <v>90</v>
      </c>
      <c r="S780" s="64" t="s">
        <v>90</v>
      </c>
      <c r="T780" s="64" t="s">
        <v>90</v>
      </c>
      <c r="U780" s="64" t="s">
        <v>90</v>
      </c>
      <c r="V780" s="64" t="s">
        <v>90</v>
      </c>
      <c r="W780" s="93" t="s">
        <v>90</v>
      </c>
    </row>
    <row r="781" spans="1:23" ht="66.75" customHeight="1" x14ac:dyDescent="0.25">
      <c r="A781" s="64" t="s">
        <v>812</v>
      </c>
      <c r="B781" s="118" t="s">
        <v>813</v>
      </c>
      <c r="C781" s="117" t="s">
        <v>126</v>
      </c>
      <c r="D781" s="64" t="s">
        <v>90</v>
      </c>
      <c r="E781" s="64" t="s">
        <v>38</v>
      </c>
      <c r="F781" s="64" t="s">
        <v>90</v>
      </c>
      <c r="G781" s="64" t="s">
        <v>90</v>
      </c>
      <c r="H781" s="64" t="s">
        <v>90</v>
      </c>
      <c r="I781" s="64" t="s">
        <v>90</v>
      </c>
      <c r="J781" s="64" t="s">
        <v>90</v>
      </c>
      <c r="K781" s="32">
        <v>6000</v>
      </c>
      <c r="L781" s="32">
        <v>6000</v>
      </c>
      <c r="M781" s="12" t="s">
        <v>90</v>
      </c>
      <c r="N781" s="64" t="s">
        <v>90</v>
      </c>
      <c r="O781" s="64" t="s">
        <v>90</v>
      </c>
      <c r="P781" s="64" t="s">
        <v>90</v>
      </c>
      <c r="Q781" s="64" t="s">
        <v>90</v>
      </c>
      <c r="R781" s="64" t="s">
        <v>90</v>
      </c>
      <c r="S781" s="64" t="s">
        <v>90</v>
      </c>
      <c r="T781" s="64" t="s">
        <v>90</v>
      </c>
      <c r="U781" s="64" t="s">
        <v>90</v>
      </c>
      <c r="V781" s="64" t="s">
        <v>90</v>
      </c>
      <c r="W781" s="93" t="s">
        <v>90</v>
      </c>
    </row>
    <row r="782" spans="1:23" ht="44.25" customHeight="1" x14ac:dyDescent="0.25">
      <c r="A782" s="64" t="s">
        <v>814</v>
      </c>
      <c r="B782" s="118" t="s">
        <v>815</v>
      </c>
      <c r="C782" s="117" t="s">
        <v>126</v>
      </c>
      <c r="D782" s="64" t="s">
        <v>90</v>
      </c>
      <c r="E782" s="64" t="s">
        <v>38</v>
      </c>
      <c r="F782" s="64" t="s">
        <v>90</v>
      </c>
      <c r="G782" s="64" t="s">
        <v>90</v>
      </c>
      <c r="H782" s="64" t="s">
        <v>90</v>
      </c>
      <c r="I782" s="64" t="s">
        <v>90</v>
      </c>
      <c r="J782" s="64" t="s">
        <v>90</v>
      </c>
      <c r="K782" s="32">
        <v>415</v>
      </c>
      <c r="L782" s="32">
        <v>425</v>
      </c>
      <c r="M782" s="12" t="s">
        <v>90</v>
      </c>
      <c r="N782" s="64" t="s">
        <v>90</v>
      </c>
      <c r="O782" s="64" t="s">
        <v>90</v>
      </c>
      <c r="P782" s="64" t="s">
        <v>90</v>
      </c>
      <c r="Q782" s="33" t="s">
        <v>90</v>
      </c>
      <c r="R782" s="64" t="s">
        <v>90</v>
      </c>
      <c r="S782" s="64" t="s">
        <v>90</v>
      </c>
      <c r="T782" s="64" t="s">
        <v>90</v>
      </c>
      <c r="U782" s="64" t="s">
        <v>90</v>
      </c>
      <c r="V782" s="64" t="s">
        <v>90</v>
      </c>
      <c r="W782" s="93" t="s">
        <v>90</v>
      </c>
    </row>
    <row r="783" spans="1:23" ht="85.5" customHeight="1" x14ac:dyDescent="0.25">
      <c r="A783" s="147" t="s">
        <v>816</v>
      </c>
      <c r="B783" s="118" t="s">
        <v>817</v>
      </c>
      <c r="C783" s="117" t="s">
        <v>90</v>
      </c>
      <c r="D783" s="64" t="s">
        <v>90</v>
      </c>
      <c r="E783" s="64" t="s">
        <v>38</v>
      </c>
      <c r="F783" s="64" t="s">
        <v>620</v>
      </c>
      <c r="G783" s="64" t="s">
        <v>1097</v>
      </c>
      <c r="H783" s="64" t="s">
        <v>90</v>
      </c>
      <c r="I783" s="64" t="s">
        <v>90</v>
      </c>
      <c r="J783" s="64" t="s">
        <v>90</v>
      </c>
      <c r="K783" s="64" t="s">
        <v>90</v>
      </c>
      <c r="L783" s="64" t="s">
        <v>90</v>
      </c>
      <c r="M783" s="12" t="s">
        <v>90</v>
      </c>
      <c r="N783" s="64" t="s">
        <v>90</v>
      </c>
      <c r="O783" s="64" t="s">
        <v>90</v>
      </c>
      <c r="P783" s="64" t="s">
        <v>90</v>
      </c>
      <c r="Q783" s="64" t="s">
        <v>90</v>
      </c>
      <c r="R783" s="64" t="s">
        <v>90</v>
      </c>
      <c r="S783" s="64" t="s">
        <v>90</v>
      </c>
      <c r="T783" s="64" t="s">
        <v>90</v>
      </c>
      <c r="U783" s="64" t="s">
        <v>90</v>
      </c>
      <c r="V783" s="64" t="s">
        <v>90</v>
      </c>
      <c r="W783" s="93" t="s">
        <v>90</v>
      </c>
    </row>
    <row r="784" spans="1:23" ht="25.5" customHeight="1" x14ac:dyDescent="0.25">
      <c r="A784" s="155"/>
      <c r="B784" s="118" t="s">
        <v>91</v>
      </c>
      <c r="C784" s="117" t="s">
        <v>151</v>
      </c>
      <c r="D784" s="64" t="s">
        <v>90</v>
      </c>
      <c r="E784" s="64" t="s">
        <v>90</v>
      </c>
      <c r="F784" s="64" t="s">
        <v>90</v>
      </c>
      <c r="G784" s="64" t="s">
        <v>90</v>
      </c>
      <c r="H784" s="14" t="s">
        <v>818</v>
      </c>
      <c r="I784" s="14" t="s">
        <v>645</v>
      </c>
      <c r="J784" s="14" t="s">
        <v>646</v>
      </c>
      <c r="K784" s="33">
        <v>1030</v>
      </c>
      <c r="L784" s="33">
        <v>1912.5</v>
      </c>
      <c r="M784" s="12" t="s">
        <v>90</v>
      </c>
      <c r="N784" s="33" t="s">
        <v>90</v>
      </c>
      <c r="O784" s="33" t="s">
        <v>90</v>
      </c>
      <c r="P784" s="33" t="s">
        <v>90</v>
      </c>
      <c r="Q784" s="33" t="s">
        <v>90</v>
      </c>
      <c r="R784" s="64" t="s">
        <v>90</v>
      </c>
      <c r="S784" s="64" t="s">
        <v>90</v>
      </c>
      <c r="T784" s="64" t="s">
        <v>90</v>
      </c>
      <c r="U784" s="64" t="s">
        <v>90</v>
      </c>
      <c r="V784" s="64" t="s">
        <v>90</v>
      </c>
      <c r="W784" s="93">
        <f>SUM(K784:L784)</f>
        <v>2942.5</v>
      </c>
    </row>
    <row r="785" spans="1:23" ht="22.5" customHeight="1" x14ac:dyDescent="0.25">
      <c r="A785" s="155"/>
      <c r="B785" s="118" t="s">
        <v>94</v>
      </c>
      <c r="C785" s="117" t="s">
        <v>151</v>
      </c>
      <c r="D785" s="104" t="s">
        <v>90</v>
      </c>
      <c r="E785" s="112" t="s">
        <v>90</v>
      </c>
      <c r="F785" s="104" t="s">
        <v>90</v>
      </c>
      <c r="G785" s="104" t="s">
        <v>90</v>
      </c>
      <c r="H785" s="20">
        <v>0</v>
      </c>
      <c r="I785" s="20">
        <v>0</v>
      </c>
      <c r="J785" s="20">
        <v>0</v>
      </c>
      <c r="K785" s="20">
        <v>0</v>
      </c>
      <c r="L785" s="20">
        <v>0</v>
      </c>
      <c r="M785" s="20">
        <v>0</v>
      </c>
      <c r="N785" s="20">
        <v>0</v>
      </c>
      <c r="O785" s="20">
        <v>0</v>
      </c>
      <c r="P785" s="20">
        <v>0</v>
      </c>
      <c r="Q785" s="20">
        <v>0</v>
      </c>
      <c r="R785" s="20">
        <v>0</v>
      </c>
      <c r="S785" s="20">
        <v>0</v>
      </c>
      <c r="T785" s="20">
        <v>0</v>
      </c>
      <c r="U785" s="20">
        <v>0</v>
      </c>
      <c r="V785" s="20">
        <v>0</v>
      </c>
      <c r="W785" s="100">
        <v>0</v>
      </c>
    </row>
    <row r="786" spans="1:23" ht="25.5" customHeight="1" x14ac:dyDescent="0.25">
      <c r="A786" s="148"/>
      <c r="B786" s="118" t="s">
        <v>96</v>
      </c>
      <c r="C786" s="117" t="s">
        <v>151</v>
      </c>
      <c r="D786" s="112" t="s">
        <v>90</v>
      </c>
      <c r="E786" s="112" t="s">
        <v>90</v>
      </c>
      <c r="F786" s="64" t="s">
        <v>90</v>
      </c>
      <c r="G786" s="64" t="s">
        <v>90</v>
      </c>
      <c r="H786" s="64" t="s">
        <v>90</v>
      </c>
      <c r="I786" s="64" t="s">
        <v>90</v>
      </c>
      <c r="J786" s="64" t="s">
        <v>90</v>
      </c>
      <c r="K786" s="33">
        <v>747</v>
      </c>
      <c r="L786" s="33">
        <v>831</v>
      </c>
      <c r="M786" s="12" t="s">
        <v>90</v>
      </c>
      <c r="N786" s="33" t="s">
        <v>90</v>
      </c>
      <c r="O786" s="33" t="s">
        <v>90</v>
      </c>
      <c r="P786" s="33" t="s">
        <v>90</v>
      </c>
      <c r="Q786" s="33" t="s">
        <v>90</v>
      </c>
      <c r="R786" s="64" t="s">
        <v>90</v>
      </c>
      <c r="S786" s="64" t="s">
        <v>90</v>
      </c>
      <c r="T786" s="64" t="s">
        <v>90</v>
      </c>
      <c r="U786" s="64" t="s">
        <v>90</v>
      </c>
      <c r="V786" s="64" t="s">
        <v>90</v>
      </c>
      <c r="W786" s="93">
        <f t="shared" ref="W786:W794" si="148">SUM(K786:L786)</f>
        <v>1578</v>
      </c>
    </row>
    <row r="787" spans="1:23" ht="134.25" customHeight="1" x14ac:dyDescent="0.25">
      <c r="A787" s="147" t="s">
        <v>819</v>
      </c>
      <c r="B787" s="118" t="s">
        <v>1126</v>
      </c>
      <c r="C787" s="117" t="s">
        <v>90</v>
      </c>
      <c r="D787" s="64" t="s">
        <v>90</v>
      </c>
      <c r="E787" s="64" t="s">
        <v>90</v>
      </c>
      <c r="F787" s="64" t="s">
        <v>620</v>
      </c>
      <c r="G787" s="64" t="s">
        <v>820</v>
      </c>
      <c r="H787" s="64" t="s">
        <v>90</v>
      </c>
      <c r="I787" s="64" t="s">
        <v>90</v>
      </c>
      <c r="J787" s="64" t="s">
        <v>90</v>
      </c>
      <c r="K787" s="64" t="s">
        <v>90</v>
      </c>
      <c r="L787" s="64" t="s">
        <v>90</v>
      </c>
      <c r="M787" s="12" t="s">
        <v>90</v>
      </c>
      <c r="N787" s="64" t="s">
        <v>90</v>
      </c>
      <c r="O787" s="64" t="s">
        <v>90</v>
      </c>
      <c r="P787" s="64" t="s">
        <v>90</v>
      </c>
      <c r="Q787" s="64" t="s">
        <v>90</v>
      </c>
      <c r="R787" s="64" t="s">
        <v>90</v>
      </c>
      <c r="S787" s="64" t="s">
        <v>90</v>
      </c>
      <c r="T787" s="64" t="s">
        <v>90</v>
      </c>
      <c r="U787" s="64" t="s">
        <v>90</v>
      </c>
      <c r="V787" s="64" t="s">
        <v>90</v>
      </c>
      <c r="W787" s="93" t="s">
        <v>90</v>
      </c>
    </row>
    <row r="788" spans="1:23" ht="22.5" customHeight="1" x14ac:dyDescent="0.25">
      <c r="A788" s="155"/>
      <c r="B788" s="118" t="s">
        <v>91</v>
      </c>
      <c r="C788" s="117" t="s">
        <v>151</v>
      </c>
      <c r="D788" s="64" t="s">
        <v>90</v>
      </c>
      <c r="E788" s="64" t="s">
        <v>90</v>
      </c>
      <c r="F788" s="64" t="s">
        <v>90</v>
      </c>
      <c r="G788" s="64" t="s">
        <v>90</v>
      </c>
      <c r="H788" s="14" t="s">
        <v>818</v>
      </c>
      <c r="I788" s="14" t="s">
        <v>645</v>
      </c>
      <c r="J788" s="14" t="s">
        <v>646</v>
      </c>
      <c r="K788" s="33">
        <v>200</v>
      </c>
      <c r="L788" s="33">
        <v>200</v>
      </c>
      <c r="M788" s="12" t="s">
        <v>90</v>
      </c>
      <c r="N788" s="33" t="s">
        <v>90</v>
      </c>
      <c r="O788" s="33" t="s">
        <v>90</v>
      </c>
      <c r="P788" s="33" t="s">
        <v>90</v>
      </c>
      <c r="Q788" s="33" t="s">
        <v>90</v>
      </c>
      <c r="R788" s="64" t="s">
        <v>90</v>
      </c>
      <c r="S788" s="64" t="s">
        <v>90</v>
      </c>
      <c r="T788" s="64" t="s">
        <v>90</v>
      </c>
      <c r="U788" s="64" t="s">
        <v>90</v>
      </c>
      <c r="V788" s="64" t="s">
        <v>90</v>
      </c>
      <c r="W788" s="93">
        <f t="shared" si="148"/>
        <v>400</v>
      </c>
    </row>
    <row r="789" spans="1:23" ht="22.5" customHeight="1" x14ac:dyDescent="0.25">
      <c r="A789" s="155"/>
      <c r="B789" s="118" t="s">
        <v>94</v>
      </c>
      <c r="C789" s="117" t="s">
        <v>151</v>
      </c>
      <c r="D789" s="104" t="s">
        <v>90</v>
      </c>
      <c r="E789" s="104" t="s">
        <v>90</v>
      </c>
      <c r="F789" s="104" t="s">
        <v>90</v>
      </c>
      <c r="G789" s="104" t="s">
        <v>90</v>
      </c>
      <c r="H789" s="20">
        <v>0</v>
      </c>
      <c r="I789" s="20">
        <v>0</v>
      </c>
      <c r="J789" s="20">
        <v>0</v>
      </c>
      <c r="K789" s="20">
        <v>0</v>
      </c>
      <c r="L789" s="20">
        <v>0</v>
      </c>
      <c r="M789" s="20">
        <v>0</v>
      </c>
      <c r="N789" s="20">
        <v>0</v>
      </c>
      <c r="O789" s="20">
        <v>0</v>
      </c>
      <c r="P789" s="20">
        <v>0</v>
      </c>
      <c r="Q789" s="20">
        <v>0</v>
      </c>
      <c r="R789" s="20">
        <v>0</v>
      </c>
      <c r="S789" s="20">
        <v>0</v>
      </c>
      <c r="T789" s="20">
        <v>0</v>
      </c>
      <c r="U789" s="20">
        <v>0</v>
      </c>
      <c r="V789" s="20">
        <v>0</v>
      </c>
      <c r="W789" s="100">
        <v>0</v>
      </c>
    </row>
    <row r="790" spans="1:23" ht="22.5" customHeight="1" x14ac:dyDescent="0.25">
      <c r="A790" s="148"/>
      <c r="B790" s="118" t="s">
        <v>96</v>
      </c>
      <c r="C790" s="117" t="s">
        <v>151</v>
      </c>
      <c r="F790" s="64" t="s">
        <v>90</v>
      </c>
      <c r="G790" s="64" t="s">
        <v>90</v>
      </c>
      <c r="H790" s="64" t="s">
        <v>90</v>
      </c>
      <c r="I790" s="64" t="s">
        <v>90</v>
      </c>
      <c r="J790" s="64" t="s">
        <v>90</v>
      </c>
      <c r="K790" s="33">
        <v>0</v>
      </c>
      <c r="L790" s="33">
        <v>0</v>
      </c>
      <c r="M790" s="12" t="s">
        <v>90</v>
      </c>
      <c r="N790" s="33" t="s">
        <v>90</v>
      </c>
      <c r="O790" s="33" t="s">
        <v>90</v>
      </c>
      <c r="P790" s="33" t="s">
        <v>90</v>
      </c>
      <c r="Q790" s="33" t="s">
        <v>90</v>
      </c>
      <c r="R790" s="64" t="s">
        <v>90</v>
      </c>
      <c r="S790" s="64" t="s">
        <v>90</v>
      </c>
      <c r="T790" s="64" t="s">
        <v>90</v>
      </c>
      <c r="U790" s="64" t="s">
        <v>90</v>
      </c>
      <c r="V790" s="64" t="s">
        <v>90</v>
      </c>
      <c r="W790" s="93" t="s">
        <v>90</v>
      </c>
    </row>
    <row r="791" spans="1:23" ht="101.25" customHeight="1" x14ac:dyDescent="0.25">
      <c r="A791" s="147" t="s">
        <v>821</v>
      </c>
      <c r="B791" s="118" t="s">
        <v>1098</v>
      </c>
      <c r="C791" s="117" t="s">
        <v>90</v>
      </c>
      <c r="D791" s="64" t="s">
        <v>90</v>
      </c>
      <c r="E791" s="64" t="s">
        <v>90</v>
      </c>
      <c r="F791" s="64" t="s">
        <v>620</v>
      </c>
      <c r="G791" s="64" t="s">
        <v>766</v>
      </c>
      <c r="H791" s="64" t="s">
        <v>90</v>
      </c>
      <c r="I791" s="64" t="s">
        <v>90</v>
      </c>
      <c r="J791" s="64" t="s">
        <v>90</v>
      </c>
      <c r="K791" s="64" t="s">
        <v>90</v>
      </c>
      <c r="L791" s="64" t="s">
        <v>90</v>
      </c>
      <c r="M791" s="12" t="s">
        <v>90</v>
      </c>
      <c r="N791" s="64" t="s">
        <v>90</v>
      </c>
      <c r="O791" s="64" t="s">
        <v>90</v>
      </c>
      <c r="P791" s="64" t="s">
        <v>90</v>
      </c>
      <c r="Q791" s="64" t="s">
        <v>90</v>
      </c>
      <c r="R791" s="64" t="s">
        <v>90</v>
      </c>
      <c r="S791" s="64" t="s">
        <v>90</v>
      </c>
      <c r="T791" s="64" t="s">
        <v>90</v>
      </c>
      <c r="U791" s="64" t="s">
        <v>90</v>
      </c>
      <c r="V791" s="64" t="s">
        <v>90</v>
      </c>
      <c r="W791" s="93" t="s">
        <v>90</v>
      </c>
    </row>
    <row r="792" spans="1:23" ht="22.5" customHeight="1" x14ac:dyDescent="0.25">
      <c r="A792" s="155"/>
      <c r="B792" s="118" t="s">
        <v>91</v>
      </c>
      <c r="C792" s="117" t="s">
        <v>151</v>
      </c>
      <c r="D792" s="64" t="s">
        <v>90</v>
      </c>
      <c r="E792" s="64" t="s">
        <v>90</v>
      </c>
      <c r="F792" s="64" t="s">
        <v>90</v>
      </c>
      <c r="G792" s="64" t="s">
        <v>90</v>
      </c>
      <c r="H792" s="14" t="s">
        <v>818</v>
      </c>
      <c r="I792" s="14" t="s">
        <v>645</v>
      </c>
      <c r="J792" s="14" t="s">
        <v>646</v>
      </c>
      <c r="K792" s="33">
        <v>1568.5229999999999</v>
      </c>
      <c r="L792" s="33">
        <v>1639.107</v>
      </c>
      <c r="M792" s="12" t="s">
        <v>90</v>
      </c>
      <c r="N792" s="33" t="s">
        <v>90</v>
      </c>
      <c r="O792" s="33" t="s">
        <v>90</v>
      </c>
      <c r="P792" s="33" t="s">
        <v>90</v>
      </c>
      <c r="Q792" s="33" t="s">
        <v>90</v>
      </c>
      <c r="R792" s="64" t="s">
        <v>90</v>
      </c>
      <c r="S792" s="64" t="s">
        <v>90</v>
      </c>
      <c r="T792" s="64" t="s">
        <v>90</v>
      </c>
      <c r="U792" s="64" t="s">
        <v>90</v>
      </c>
      <c r="V792" s="64" t="s">
        <v>90</v>
      </c>
      <c r="W792" s="93">
        <f t="shared" si="148"/>
        <v>3207.63</v>
      </c>
    </row>
    <row r="793" spans="1:23" ht="21.75" customHeight="1" x14ac:dyDescent="0.25">
      <c r="A793" s="155"/>
      <c r="B793" s="118" t="s">
        <v>94</v>
      </c>
      <c r="C793" s="117" t="s">
        <v>151</v>
      </c>
      <c r="D793" s="104" t="s">
        <v>90</v>
      </c>
      <c r="E793" s="104" t="s">
        <v>90</v>
      </c>
      <c r="F793" s="104" t="s">
        <v>90</v>
      </c>
      <c r="G793" s="104" t="s">
        <v>90</v>
      </c>
      <c r="H793" s="20">
        <v>0</v>
      </c>
      <c r="I793" s="20">
        <v>0</v>
      </c>
      <c r="J793" s="20">
        <v>0</v>
      </c>
      <c r="K793" s="20">
        <v>0</v>
      </c>
      <c r="L793" s="20">
        <v>0</v>
      </c>
      <c r="M793" s="20">
        <v>0</v>
      </c>
      <c r="N793" s="20">
        <v>0</v>
      </c>
      <c r="O793" s="20">
        <v>0</v>
      </c>
      <c r="P793" s="20">
        <v>0</v>
      </c>
      <c r="Q793" s="20">
        <v>0</v>
      </c>
      <c r="R793" s="20">
        <v>0</v>
      </c>
      <c r="S793" s="20">
        <v>0</v>
      </c>
      <c r="T793" s="20">
        <v>0</v>
      </c>
      <c r="U793" s="20">
        <v>0</v>
      </c>
      <c r="V793" s="20">
        <v>0</v>
      </c>
      <c r="W793" s="100">
        <v>0</v>
      </c>
    </row>
    <row r="794" spans="1:23" ht="24" customHeight="1" x14ac:dyDescent="0.25">
      <c r="A794" s="148"/>
      <c r="B794" s="118" t="s">
        <v>96</v>
      </c>
      <c r="C794" s="117" t="s">
        <v>151</v>
      </c>
      <c r="D794" s="112" t="s">
        <v>90</v>
      </c>
      <c r="E794" s="112" t="s">
        <v>90</v>
      </c>
      <c r="F794" s="64" t="s">
        <v>90</v>
      </c>
      <c r="G794" s="64" t="s">
        <v>90</v>
      </c>
      <c r="H794" s="64" t="s">
        <v>90</v>
      </c>
      <c r="I794" s="64" t="s">
        <v>90</v>
      </c>
      <c r="J794" s="64" t="s">
        <v>90</v>
      </c>
      <c r="K794" s="33">
        <v>879.15</v>
      </c>
      <c r="L794" s="33">
        <v>879.15</v>
      </c>
      <c r="M794" s="12" t="s">
        <v>90</v>
      </c>
      <c r="N794" s="33" t="s">
        <v>90</v>
      </c>
      <c r="O794" s="33" t="s">
        <v>90</v>
      </c>
      <c r="P794" s="33" t="s">
        <v>90</v>
      </c>
      <c r="Q794" s="33" t="s">
        <v>90</v>
      </c>
      <c r="R794" s="64" t="s">
        <v>90</v>
      </c>
      <c r="S794" s="64" t="s">
        <v>90</v>
      </c>
      <c r="T794" s="64" t="s">
        <v>90</v>
      </c>
      <c r="U794" s="64" t="s">
        <v>90</v>
      </c>
      <c r="V794" s="64" t="s">
        <v>90</v>
      </c>
      <c r="W794" s="93">
        <f t="shared" si="148"/>
        <v>1758.3</v>
      </c>
    </row>
    <row r="795" spans="1:23" ht="89.25" customHeight="1" x14ac:dyDescent="0.25">
      <c r="A795" s="147" t="s">
        <v>822</v>
      </c>
      <c r="B795" s="118" t="s">
        <v>1099</v>
      </c>
      <c r="C795" s="117" t="s">
        <v>90</v>
      </c>
      <c r="D795" s="64" t="s">
        <v>90</v>
      </c>
      <c r="E795" s="64" t="s">
        <v>90</v>
      </c>
      <c r="F795" s="64" t="s">
        <v>620</v>
      </c>
      <c r="G795" s="64" t="s">
        <v>823</v>
      </c>
      <c r="H795" s="64" t="s">
        <v>90</v>
      </c>
      <c r="I795" s="64" t="s">
        <v>90</v>
      </c>
      <c r="J795" s="64" t="s">
        <v>90</v>
      </c>
      <c r="K795" s="64" t="s">
        <v>90</v>
      </c>
      <c r="L795" s="64" t="s">
        <v>90</v>
      </c>
      <c r="M795" s="12" t="s">
        <v>90</v>
      </c>
      <c r="N795" s="64" t="s">
        <v>90</v>
      </c>
      <c r="O795" s="64" t="s">
        <v>90</v>
      </c>
      <c r="P795" s="64" t="s">
        <v>90</v>
      </c>
      <c r="Q795" s="64" t="s">
        <v>90</v>
      </c>
      <c r="R795" s="64" t="s">
        <v>90</v>
      </c>
      <c r="S795" s="64" t="s">
        <v>90</v>
      </c>
      <c r="T795" s="64" t="s">
        <v>90</v>
      </c>
      <c r="U795" s="64" t="s">
        <v>90</v>
      </c>
      <c r="V795" s="64" t="s">
        <v>90</v>
      </c>
      <c r="W795" s="93" t="s">
        <v>90</v>
      </c>
    </row>
    <row r="796" spans="1:23" ht="22.5" customHeight="1" x14ac:dyDescent="0.25">
      <c r="A796" s="155"/>
      <c r="B796" s="118" t="s">
        <v>91</v>
      </c>
      <c r="C796" s="117" t="s">
        <v>151</v>
      </c>
      <c r="D796" s="64" t="s">
        <v>90</v>
      </c>
      <c r="E796" s="64" t="s">
        <v>90</v>
      </c>
      <c r="F796" s="64" t="s">
        <v>90</v>
      </c>
      <c r="G796" s="64" t="s">
        <v>90</v>
      </c>
      <c r="H796" s="14" t="s">
        <v>818</v>
      </c>
      <c r="I796" s="14" t="s">
        <v>645</v>
      </c>
      <c r="J796" s="14" t="s">
        <v>646</v>
      </c>
      <c r="K796" s="33">
        <v>400</v>
      </c>
      <c r="L796" s="33">
        <v>450</v>
      </c>
      <c r="M796" s="12" t="s">
        <v>90</v>
      </c>
      <c r="N796" s="33" t="s">
        <v>90</v>
      </c>
      <c r="O796" s="33" t="s">
        <v>90</v>
      </c>
      <c r="P796" s="33" t="s">
        <v>90</v>
      </c>
      <c r="Q796" s="33" t="s">
        <v>90</v>
      </c>
      <c r="R796" s="64" t="s">
        <v>90</v>
      </c>
      <c r="S796" s="64" t="s">
        <v>90</v>
      </c>
      <c r="T796" s="64" t="s">
        <v>90</v>
      </c>
      <c r="U796" s="64" t="s">
        <v>90</v>
      </c>
      <c r="V796" s="64" t="s">
        <v>90</v>
      </c>
      <c r="W796" s="93">
        <f>SUM(K796:L796)</f>
        <v>850</v>
      </c>
    </row>
    <row r="797" spans="1:23" ht="20.25" customHeight="1" x14ac:dyDescent="0.25">
      <c r="A797" s="155"/>
      <c r="B797" s="118" t="s">
        <v>94</v>
      </c>
      <c r="C797" s="117" t="s">
        <v>151</v>
      </c>
      <c r="D797" s="104" t="s">
        <v>90</v>
      </c>
      <c r="E797" s="104" t="s">
        <v>90</v>
      </c>
      <c r="F797" s="104" t="s">
        <v>90</v>
      </c>
      <c r="G797" s="104" t="s">
        <v>90</v>
      </c>
      <c r="H797" s="20">
        <v>0</v>
      </c>
      <c r="I797" s="20">
        <v>0</v>
      </c>
      <c r="J797" s="20">
        <v>0</v>
      </c>
      <c r="K797" s="20">
        <v>0</v>
      </c>
      <c r="L797" s="20">
        <v>0</v>
      </c>
      <c r="M797" s="20">
        <v>0</v>
      </c>
      <c r="N797" s="20">
        <v>0</v>
      </c>
      <c r="O797" s="20">
        <v>0</v>
      </c>
      <c r="P797" s="20">
        <v>0</v>
      </c>
      <c r="Q797" s="20">
        <v>0</v>
      </c>
      <c r="R797" s="20">
        <v>0</v>
      </c>
      <c r="S797" s="20">
        <v>0</v>
      </c>
      <c r="T797" s="20">
        <v>0</v>
      </c>
      <c r="U797" s="20">
        <v>0</v>
      </c>
      <c r="V797" s="20">
        <v>0</v>
      </c>
      <c r="W797" s="100">
        <v>0</v>
      </c>
    </row>
    <row r="798" spans="1:23" ht="22.5" customHeight="1" x14ac:dyDescent="0.25">
      <c r="A798" s="148"/>
      <c r="B798" s="118" t="s">
        <v>96</v>
      </c>
      <c r="C798" s="117" t="s">
        <v>151</v>
      </c>
      <c r="D798" s="112" t="s">
        <v>90</v>
      </c>
      <c r="E798" s="112" t="s">
        <v>90</v>
      </c>
      <c r="F798" s="64" t="s">
        <v>90</v>
      </c>
      <c r="G798" s="64" t="s">
        <v>90</v>
      </c>
      <c r="H798" s="64" t="s">
        <v>90</v>
      </c>
      <c r="I798" s="64" t="s">
        <v>90</v>
      </c>
      <c r="J798" s="64" t="s">
        <v>90</v>
      </c>
      <c r="K798" s="33">
        <v>0</v>
      </c>
      <c r="L798" s="33">
        <v>0</v>
      </c>
      <c r="M798" s="12" t="s">
        <v>90</v>
      </c>
      <c r="N798" s="33" t="s">
        <v>90</v>
      </c>
      <c r="O798" s="33" t="s">
        <v>90</v>
      </c>
      <c r="P798" s="33" t="s">
        <v>90</v>
      </c>
      <c r="Q798" s="33" t="s">
        <v>90</v>
      </c>
      <c r="R798" s="64" t="s">
        <v>90</v>
      </c>
      <c r="S798" s="64" t="s">
        <v>90</v>
      </c>
      <c r="T798" s="64" t="s">
        <v>90</v>
      </c>
      <c r="U798" s="64" t="s">
        <v>90</v>
      </c>
      <c r="V798" s="64" t="s">
        <v>90</v>
      </c>
      <c r="W798" s="93" t="s">
        <v>90</v>
      </c>
    </row>
    <row r="799" spans="1:23" ht="163.5" customHeight="1" x14ac:dyDescent="0.25">
      <c r="A799" s="147" t="s">
        <v>824</v>
      </c>
      <c r="B799" s="118" t="s">
        <v>1100</v>
      </c>
      <c r="C799" s="117" t="s">
        <v>90</v>
      </c>
      <c r="D799" s="64" t="s">
        <v>90</v>
      </c>
      <c r="E799" s="64" t="s">
        <v>90</v>
      </c>
      <c r="F799" s="64" t="s">
        <v>620</v>
      </c>
      <c r="G799" s="64" t="s">
        <v>823</v>
      </c>
      <c r="H799" s="64" t="s">
        <v>90</v>
      </c>
      <c r="I799" s="64" t="s">
        <v>90</v>
      </c>
      <c r="J799" s="64" t="s">
        <v>90</v>
      </c>
      <c r="K799" s="64" t="s">
        <v>90</v>
      </c>
      <c r="L799" s="64" t="s">
        <v>90</v>
      </c>
      <c r="M799" s="12" t="s">
        <v>90</v>
      </c>
      <c r="N799" s="64" t="s">
        <v>90</v>
      </c>
      <c r="O799" s="64" t="s">
        <v>90</v>
      </c>
      <c r="P799" s="64" t="s">
        <v>90</v>
      </c>
      <c r="Q799" s="64" t="s">
        <v>90</v>
      </c>
      <c r="R799" s="64" t="s">
        <v>90</v>
      </c>
      <c r="S799" s="64" t="s">
        <v>90</v>
      </c>
      <c r="T799" s="64" t="s">
        <v>90</v>
      </c>
      <c r="U799" s="64" t="s">
        <v>90</v>
      </c>
      <c r="V799" s="64" t="s">
        <v>90</v>
      </c>
      <c r="W799" s="93" t="s">
        <v>90</v>
      </c>
    </row>
    <row r="800" spans="1:23" ht="23.25" customHeight="1" x14ac:dyDescent="0.25">
      <c r="A800" s="155"/>
      <c r="B800" s="118" t="s">
        <v>91</v>
      </c>
      <c r="C800" s="117" t="s">
        <v>151</v>
      </c>
      <c r="D800" s="64" t="s">
        <v>90</v>
      </c>
      <c r="E800" s="64" t="s">
        <v>90</v>
      </c>
      <c r="F800" s="64" t="s">
        <v>90</v>
      </c>
      <c r="G800" s="64" t="s">
        <v>90</v>
      </c>
      <c r="H800" s="64" t="s">
        <v>90</v>
      </c>
      <c r="I800" s="64" t="s">
        <v>90</v>
      </c>
      <c r="J800" s="64" t="s">
        <v>90</v>
      </c>
      <c r="K800" s="33">
        <v>1094.46</v>
      </c>
      <c r="L800" s="33">
        <v>1159.06</v>
      </c>
      <c r="M800" s="12" t="s">
        <v>90</v>
      </c>
      <c r="N800" s="33" t="s">
        <v>90</v>
      </c>
      <c r="O800" s="33" t="s">
        <v>90</v>
      </c>
      <c r="P800" s="33" t="s">
        <v>90</v>
      </c>
      <c r="Q800" s="33" t="s">
        <v>90</v>
      </c>
      <c r="R800" s="64" t="s">
        <v>90</v>
      </c>
      <c r="S800" s="64" t="s">
        <v>90</v>
      </c>
      <c r="T800" s="64" t="s">
        <v>90</v>
      </c>
      <c r="U800" s="64" t="s">
        <v>90</v>
      </c>
      <c r="V800" s="64" t="s">
        <v>90</v>
      </c>
      <c r="W800" s="93">
        <f t="shared" ref="W800:W802" si="149">SUM(K800:L800)</f>
        <v>2253.52</v>
      </c>
    </row>
    <row r="801" spans="1:23" ht="24" customHeight="1" x14ac:dyDescent="0.25">
      <c r="A801" s="155"/>
      <c r="B801" s="118" t="s">
        <v>94</v>
      </c>
      <c r="C801" s="117" t="s">
        <v>151</v>
      </c>
      <c r="D801" s="104" t="s">
        <v>90</v>
      </c>
      <c r="E801" s="112" t="s">
        <v>90</v>
      </c>
      <c r="F801" s="104" t="s">
        <v>90</v>
      </c>
      <c r="G801" s="104" t="s">
        <v>90</v>
      </c>
      <c r="H801" s="20">
        <v>0</v>
      </c>
      <c r="I801" s="20">
        <v>0</v>
      </c>
      <c r="J801" s="20">
        <v>0</v>
      </c>
      <c r="K801" s="20">
        <v>0</v>
      </c>
      <c r="L801" s="20">
        <v>0</v>
      </c>
      <c r="M801" s="20">
        <v>0</v>
      </c>
      <c r="N801" s="20">
        <v>0</v>
      </c>
      <c r="O801" s="20">
        <v>0</v>
      </c>
      <c r="P801" s="20">
        <v>0</v>
      </c>
      <c r="Q801" s="20">
        <v>0</v>
      </c>
      <c r="R801" s="20">
        <v>0</v>
      </c>
      <c r="S801" s="20">
        <v>0</v>
      </c>
      <c r="T801" s="20">
        <v>0</v>
      </c>
      <c r="U801" s="20">
        <v>0</v>
      </c>
      <c r="V801" s="20">
        <v>0</v>
      </c>
      <c r="W801" s="100">
        <v>0</v>
      </c>
    </row>
    <row r="802" spans="1:23" ht="24" customHeight="1" x14ac:dyDescent="0.25">
      <c r="A802" s="148"/>
      <c r="B802" s="118" t="s">
        <v>96</v>
      </c>
      <c r="C802" s="117" t="s">
        <v>151</v>
      </c>
      <c r="D802" s="112" t="s">
        <v>90</v>
      </c>
      <c r="E802" s="112" t="s">
        <v>90</v>
      </c>
      <c r="F802" s="64" t="s">
        <v>90</v>
      </c>
      <c r="G802" s="64" t="s">
        <v>90</v>
      </c>
      <c r="H802" s="64" t="s">
        <v>90</v>
      </c>
      <c r="I802" s="64" t="s">
        <v>90</v>
      </c>
      <c r="J802" s="64" t="s">
        <v>90</v>
      </c>
      <c r="K802" s="33">
        <v>744.6</v>
      </c>
      <c r="L802" s="33">
        <v>782.6</v>
      </c>
      <c r="M802" s="12" t="s">
        <v>90</v>
      </c>
      <c r="N802" s="33" t="s">
        <v>90</v>
      </c>
      <c r="O802" s="33" t="s">
        <v>90</v>
      </c>
      <c r="P802" s="33" t="s">
        <v>90</v>
      </c>
      <c r="Q802" s="33" t="s">
        <v>90</v>
      </c>
      <c r="R802" s="64" t="s">
        <v>90</v>
      </c>
      <c r="S802" s="64" t="s">
        <v>90</v>
      </c>
      <c r="T802" s="64" t="s">
        <v>90</v>
      </c>
      <c r="U802" s="64" t="s">
        <v>90</v>
      </c>
      <c r="V802" s="64" t="s">
        <v>90</v>
      </c>
      <c r="W802" s="93">
        <f t="shared" si="149"/>
        <v>1527.2</v>
      </c>
    </row>
    <row r="803" spans="1:23" ht="49.5" customHeight="1" x14ac:dyDescent="0.25">
      <c r="A803" s="147" t="s">
        <v>825</v>
      </c>
      <c r="B803" s="118" t="s">
        <v>826</v>
      </c>
      <c r="C803" s="117" t="s">
        <v>90</v>
      </c>
      <c r="D803" s="112" t="s">
        <v>90</v>
      </c>
      <c r="E803" s="112" t="s">
        <v>90</v>
      </c>
      <c r="F803" s="64" t="s">
        <v>620</v>
      </c>
      <c r="G803" s="64" t="s">
        <v>766</v>
      </c>
      <c r="H803" s="64" t="s">
        <v>90</v>
      </c>
      <c r="I803" s="64" t="s">
        <v>90</v>
      </c>
      <c r="J803" s="64" t="s">
        <v>90</v>
      </c>
      <c r="K803" s="64" t="s">
        <v>90</v>
      </c>
      <c r="L803" s="64" t="s">
        <v>90</v>
      </c>
      <c r="M803" s="12" t="s">
        <v>90</v>
      </c>
      <c r="N803" s="64" t="s">
        <v>90</v>
      </c>
      <c r="O803" s="64" t="s">
        <v>90</v>
      </c>
      <c r="P803" s="64" t="s">
        <v>90</v>
      </c>
      <c r="Q803" s="64" t="s">
        <v>90</v>
      </c>
      <c r="R803" s="64" t="s">
        <v>90</v>
      </c>
      <c r="S803" s="64" t="s">
        <v>90</v>
      </c>
      <c r="T803" s="64" t="s">
        <v>90</v>
      </c>
      <c r="U803" s="64" t="s">
        <v>90</v>
      </c>
      <c r="V803" s="64" t="s">
        <v>90</v>
      </c>
      <c r="W803" s="93" t="s">
        <v>90</v>
      </c>
    </row>
    <row r="804" spans="1:23" ht="24" customHeight="1" x14ac:dyDescent="0.25">
      <c r="A804" s="155"/>
      <c r="B804" s="118" t="s">
        <v>91</v>
      </c>
      <c r="C804" s="117" t="s">
        <v>151</v>
      </c>
      <c r="D804" s="112" t="s">
        <v>90</v>
      </c>
      <c r="E804" s="112" t="s">
        <v>90</v>
      </c>
      <c r="F804" s="64" t="s">
        <v>90</v>
      </c>
      <c r="G804" s="64" t="s">
        <v>90</v>
      </c>
      <c r="H804" s="64" t="s">
        <v>90</v>
      </c>
      <c r="I804" s="64" t="s">
        <v>90</v>
      </c>
      <c r="J804" s="64" t="s">
        <v>90</v>
      </c>
      <c r="K804" s="33">
        <v>300</v>
      </c>
      <c r="L804" s="33">
        <v>300</v>
      </c>
      <c r="M804" s="12" t="s">
        <v>90</v>
      </c>
      <c r="N804" s="33" t="s">
        <v>90</v>
      </c>
      <c r="O804" s="33" t="s">
        <v>90</v>
      </c>
      <c r="P804" s="33" t="s">
        <v>90</v>
      </c>
      <c r="Q804" s="33" t="s">
        <v>90</v>
      </c>
      <c r="R804" s="64" t="s">
        <v>90</v>
      </c>
      <c r="S804" s="64" t="s">
        <v>90</v>
      </c>
      <c r="T804" s="64" t="s">
        <v>90</v>
      </c>
      <c r="U804" s="64" t="s">
        <v>90</v>
      </c>
      <c r="V804" s="64" t="s">
        <v>90</v>
      </c>
      <c r="W804" s="93">
        <f>SUM(K804:L804)</f>
        <v>600</v>
      </c>
    </row>
    <row r="805" spans="1:23" ht="22.5" customHeight="1" x14ac:dyDescent="0.25">
      <c r="A805" s="155"/>
      <c r="B805" s="118" t="s">
        <v>94</v>
      </c>
      <c r="C805" s="117" t="s">
        <v>151</v>
      </c>
      <c r="D805" s="112" t="s">
        <v>90</v>
      </c>
      <c r="E805" s="112" t="s">
        <v>90</v>
      </c>
      <c r="F805" s="104" t="s">
        <v>90</v>
      </c>
      <c r="G805" s="104" t="s">
        <v>90</v>
      </c>
      <c r="H805" s="20">
        <v>0</v>
      </c>
      <c r="I805" s="20">
        <v>0</v>
      </c>
      <c r="J805" s="20">
        <v>0</v>
      </c>
      <c r="K805" s="20">
        <v>0</v>
      </c>
      <c r="L805" s="20">
        <v>0</v>
      </c>
      <c r="M805" s="20">
        <v>0</v>
      </c>
      <c r="N805" s="20">
        <v>0</v>
      </c>
      <c r="O805" s="20">
        <v>0</v>
      </c>
      <c r="P805" s="20">
        <v>0</v>
      </c>
      <c r="Q805" s="20">
        <v>0</v>
      </c>
      <c r="R805" s="20">
        <v>0</v>
      </c>
      <c r="S805" s="20">
        <v>0</v>
      </c>
      <c r="T805" s="20">
        <v>0</v>
      </c>
      <c r="U805" s="20">
        <v>0</v>
      </c>
      <c r="V805" s="20">
        <v>0</v>
      </c>
      <c r="W805" s="100">
        <v>0</v>
      </c>
    </row>
    <row r="806" spans="1:23" ht="24.75" customHeight="1" x14ac:dyDescent="0.25">
      <c r="A806" s="148"/>
      <c r="B806" s="118" t="s">
        <v>96</v>
      </c>
      <c r="C806" s="117" t="s">
        <v>151</v>
      </c>
      <c r="D806" s="112" t="s">
        <v>90</v>
      </c>
      <c r="E806" s="112" t="s">
        <v>90</v>
      </c>
      <c r="F806" s="64" t="s">
        <v>90</v>
      </c>
      <c r="G806" s="64" t="s">
        <v>90</v>
      </c>
      <c r="H806" s="64" t="s">
        <v>90</v>
      </c>
      <c r="I806" s="64" t="s">
        <v>90</v>
      </c>
      <c r="J806" s="64" t="s">
        <v>90</v>
      </c>
      <c r="K806" s="33">
        <v>0</v>
      </c>
      <c r="L806" s="33">
        <v>0</v>
      </c>
      <c r="M806" s="12" t="s">
        <v>90</v>
      </c>
      <c r="N806" s="33" t="s">
        <v>90</v>
      </c>
      <c r="O806" s="33" t="s">
        <v>90</v>
      </c>
      <c r="P806" s="33" t="s">
        <v>90</v>
      </c>
      <c r="Q806" s="33" t="s">
        <v>90</v>
      </c>
      <c r="R806" s="64" t="s">
        <v>90</v>
      </c>
      <c r="S806" s="64" t="s">
        <v>90</v>
      </c>
      <c r="T806" s="64" t="s">
        <v>90</v>
      </c>
      <c r="U806" s="64" t="s">
        <v>90</v>
      </c>
      <c r="V806" s="64" t="s">
        <v>90</v>
      </c>
      <c r="W806" s="93" t="s">
        <v>90</v>
      </c>
    </row>
    <row r="807" spans="1:23" ht="150" customHeight="1" x14ac:dyDescent="0.25">
      <c r="A807" s="147" t="s">
        <v>827</v>
      </c>
      <c r="B807" s="118" t="s">
        <v>828</v>
      </c>
      <c r="C807" s="117" t="s">
        <v>90</v>
      </c>
      <c r="D807" s="64" t="s">
        <v>90</v>
      </c>
      <c r="E807" s="64" t="s">
        <v>90</v>
      </c>
      <c r="F807" s="64" t="s">
        <v>620</v>
      </c>
      <c r="G807" s="64" t="s">
        <v>766</v>
      </c>
      <c r="H807" s="64" t="s">
        <v>90</v>
      </c>
      <c r="I807" s="64" t="s">
        <v>90</v>
      </c>
      <c r="J807" s="64" t="s">
        <v>90</v>
      </c>
      <c r="K807" s="64" t="s">
        <v>90</v>
      </c>
      <c r="L807" s="64" t="s">
        <v>90</v>
      </c>
      <c r="M807" s="12" t="s">
        <v>90</v>
      </c>
      <c r="N807" s="64" t="s">
        <v>90</v>
      </c>
      <c r="O807" s="64" t="s">
        <v>90</v>
      </c>
      <c r="P807" s="64" t="s">
        <v>90</v>
      </c>
      <c r="Q807" s="64" t="s">
        <v>90</v>
      </c>
      <c r="R807" s="64" t="s">
        <v>90</v>
      </c>
      <c r="S807" s="64" t="s">
        <v>90</v>
      </c>
      <c r="T807" s="64" t="s">
        <v>90</v>
      </c>
      <c r="U807" s="64" t="s">
        <v>90</v>
      </c>
      <c r="V807" s="64" t="s">
        <v>90</v>
      </c>
      <c r="W807" s="93" t="s">
        <v>90</v>
      </c>
    </row>
    <row r="808" spans="1:23" ht="22.5" customHeight="1" x14ac:dyDescent="0.25">
      <c r="A808" s="155"/>
      <c r="B808" s="118" t="s">
        <v>91</v>
      </c>
      <c r="C808" s="117" t="s">
        <v>151</v>
      </c>
      <c r="D808" s="64" t="s">
        <v>90</v>
      </c>
      <c r="E808" s="64" t="s">
        <v>90</v>
      </c>
      <c r="F808" s="64" t="s">
        <v>90</v>
      </c>
      <c r="G808" s="64" t="s">
        <v>90</v>
      </c>
      <c r="H808" s="64" t="s">
        <v>90</v>
      </c>
      <c r="I808" s="64" t="s">
        <v>90</v>
      </c>
      <c r="J808" s="64" t="s">
        <v>90</v>
      </c>
      <c r="K808" s="33">
        <v>1044.204</v>
      </c>
      <c r="L808" s="33">
        <v>1044.204</v>
      </c>
      <c r="M808" s="12" t="s">
        <v>90</v>
      </c>
      <c r="N808" s="33" t="s">
        <v>90</v>
      </c>
      <c r="O808" s="33" t="s">
        <v>90</v>
      </c>
      <c r="P808" s="33" t="s">
        <v>90</v>
      </c>
      <c r="Q808" s="33" t="s">
        <v>90</v>
      </c>
      <c r="R808" s="64" t="s">
        <v>90</v>
      </c>
      <c r="S808" s="64" t="s">
        <v>90</v>
      </c>
      <c r="T808" s="64" t="s">
        <v>90</v>
      </c>
      <c r="U808" s="64" t="s">
        <v>90</v>
      </c>
      <c r="V808" s="64" t="s">
        <v>90</v>
      </c>
      <c r="W808" s="93">
        <f t="shared" ref="W808:W867" si="150">SUM(K808:L808)</f>
        <v>2088.4079999999999</v>
      </c>
    </row>
    <row r="809" spans="1:23" ht="18.75" customHeight="1" x14ac:dyDescent="0.25">
      <c r="A809" s="155"/>
      <c r="B809" s="118" t="s">
        <v>94</v>
      </c>
      <c r="C809" s="117" t="s">
        <v>151</v>
      </c>
      <c r="D809" s="104" t="s">
        <v>90</v>
      </c>
      <c r="E809" s="112" t="s">
        <v>90</v>
      </c>
      <c r="F809" s="104" t="s">
        <v>90</v>
      </c>
      <c r="G809" s="104" t="s">
        <v>90</v>
      </c>
      <c r="H809" s="20">
        <v>0</v>
      </c>
      <c r="I809" s="20">
        <v>0</v>
      </c>
      <c r="J809" s="20">
        <v>0</v>
      </c>
      <c r="K809" s="20">
        <v>0</v>
      </c>
      <c r="L809" s="20">
        <v>0</v>
      </c>
      <c r="M809" s="20">
        <v>0</v>
      </c>
      <c r="N809" s="20">
        <v>0</v>
      </c>
      <c r="O809" s="20">
        <v>0</v>
      </c>
      <c r="P809" s="20">
        <v>0</v>
      </c>
      <c r="Q809" s="20">
        <v>0</v>
      </c>
      <c r="R809" s="20">
        <v>0</v>
      </c>
      <c r="S809" s="20">
        <v>0</v>
      </c>
      <c r="T809" s="20">
        <v>0</v>
      </c>
      <c r="U809" s="20">
        <v>0</v>
      </c>
      <c r="V809" s="20">
        <v>0</v>
      </c>
      <c r="W809" s="100">
        <v>0</v>
      </c>
    </row>
    <row r="810" spans="1:23" ht="27.75" customHeight="1" x14ac:dyDescent="0.25">
      <c r="A810" s="148"/>
      <c r="B810" s="118" t="s">
        <v>96</v>
      </c>
      <c r="C810" s="117" t="s">
        <v>151</v>
      </c>
      <c r="D810" s="112" t="s">
        <v>90</v>
      </c>
      <c r="E810" s="112" t="s">
        <v>90</v>
      </c>
      <c r="F810" s="64" t="s">
        <v>90</v>
      </c>
      <c r="G810" s="64" t="s">
        <v>90</v>
      </c>
      <c r="H810" s="64" t="s">
        <v>90</v>
      </c>
      <c r="I810" s="64" t="s">
        <v>90</v>
      </c>
      <c r="J810" s="64" t="s">
        <v>90</v>
      </c>
      <c r="K810" s="33">
        <v>614.23800000000006</v>
      </c>
      <c r="L810" s="33">
        <v>614.23800000000006</v>
      </c>
      <c r="M810" s="12" t="s">
        <v>90</v>
      </c>
      <c r="N810" s="33" t="s">
        <v>90</v>
      </c>
      <c r="O810" s="33" t="s">
        <v>90</v>
      </c>
      <c r="P810" s="33" t="s">
        <v>90</v>
      </c>
      <c r="Q810" s="33" t="s">
        <v>90</v>
      </c>
      <c r="R810" s="64" t="s">
        <v>90</v>
      </c>
      <c r="S810" s="64" t="s">
        <v>90</v>
      </c>
      <c r="T810" s="64" t="s">
        <v>90</v>
      </c>
      <c r="U810" s="64" t="s">
        <v>90</v>
      </c>
      <c r="V810" s="64" t="s">
        <v>90</v>
      </c>
      <c r="W810" s="93">
        <f t="shared" si="150"/>
        <v>1228.4760000000001</v>
      </c>
    </row>
    <row r="811" spans="1:23" ht="97.5" customHeight="1" x14ac:dyDescent="0.25">
      <c r="A811" s="147" t="s">
        <v>829</v>
      </c>
      <c r="B811" s="118" t="s">
        <v>830</v>
      </c>
      <c r="C811" s="117" t="s">
        <v>90</v>
      </c>
      <c r="D811" s="64" t="s">
        <v>90</v>
      </c>
      <c r="E811" s="64" t="s">
        <v>90</v>
      </c>
      <c r="F811" s="64" t="s">
        <v>620</v>
      </c>
      <c r="G811" s="64" t="s">
        <v>831</v>
      </c>
      <c r="H811" s="64" t="s">
        <v>90</v>
      </c>
      <c r="I811" s="64" t="s">
        <v>90</v>
      </c>
      <c r="J811" s="64" t="s">
        <v>90</v>
      </c>
      <c r="K811" s="64" t="s">
        <v>90</v>
      </c>
      <c r="L811" s="64" t="s">
        <v>90</v>
      </c>
      <c r="M811" s="12" t="s">
        <v>90</v>
      </c>
      <c r="N811" s="64" t="s">
        <v>90</v>
      </c>
      <c r="O811" s="64" t="s">
        <v>90</v>
      </c>
      <c r="P811" s="64" t="s">
        <v>90</v>
      </c>
      <c r="Q811" s="64" t="s">
        <v>90</v>
      </c>
      <c r="R811" s="64" t="s">
        <v>90</v>
      </c>
      <c r="S811" s="64" t="s">
        <v>90</v>
      </c>
      <c r="T811" s="64" t="s">
        <v>90</v>
      </c>
      <c r="U811" s="64" t="s">
        <v>90</v>
      </c>
      <c r="V811" s="64" t="s">
        <v>90</v>
      </c>
      <c r="W811" s="93" t="s">
        <v>90</v>
      </c>
    </row>
    <row r="812" spans="1:23" ht="21" customHeight="1" x14ac:dyDescent="0.25">
      <c r="A812" s="155"/>
      <c r="B812" s="118" t="s">
        <v>91</v>
      </c>
      <c r="C812" s="117" t="s">
        <v>151</v>
      </c>
      <c r="D812" s="64" t="s">
        <v>90</v>
      </c>
      <c r="E812" s="64" t="s">
        <v>90</v>
      </c>
      <c r="F812" s="64" t="s">
        <v>90</v>
      </c>
      <c r="G812" s="64" t="s">
        <v>90</v>
      </c>
      <c r="H812" s="64" t="s">
        <v>90</v>
      </c>
      <c r="I812" s="64" t="s">
        <v>90</v>
      </c>
      <c r="J812" s="64" t="s">
        <v>90</v>
      </c>
      <c r="K812" s="33">
        <v>120</v>
      </c>
      <c r="L812" s="33">
        <v>120</v>
      </c>
      <c r="M812" s="12" t="s">
        <v>90</v>
      </c>
      <c r="N812" s="33" t="s">
        <v>90</v>
      </c>
      <c r="O812" s="33" t="s">
        <v>90</v>
      </c>
      <c r="P812" s="33" t="s">
        <v>90</v>
      </c>
      <c r="Q812" s="33" t="s">
        <v>90</v>
      </c>
      <c r="R812" s="64" t="s">
        <v>90</v>
      </c>
      <c r="S812" s="64" t="s">
        <v>90</v>
      </c>
      <c r="T812" s="64" t="s">
        <v>90</v>
      </c>
      <c r="U812" s="64" t="s">
        <v>90</v>
      </c>
      <c r="V812" s="64" t="s">
        <v>90</v>
      </c>
      <c r="W812" s="93">
        <f t="shared" si="150"/>
        <v>240</v>
      </c>
    </row>
    <row r="813" spans="1:23" ht="24" customHeight="1" x14ac:dyDescent="0.25">
      <c r="A813" s="155"/>
      <c r="B813" s="118" t="s">
        <v>94</v>
      </c>
      <c r="C813" s="117" t="s">
        <v>151</v>
      </c>
      <c r="D813" s="104" t="s">
        <v>90</v>
      </c>
      <c r="E813" s="112" t="s">
        <v>90</v>
      </c>
      <c r="F813" s="104" t="s">
        <v>90</v>
      </c>
      <c r="G813" s="104" t="s">
        <v>90</v>
      </c>
      <c r="H813" s="20">
        <v>0</v>
      </c>
      <c r="I813" s="20">
        <v>0</v>
      </c>
      <c r="J813" s="20">
        <v>0</v>
      </c>
      <c r="K813" s="20">
        <v>0</v>
      </c>
      <c r="L813" s="20">
        <v>0</v>
      </c>
      <c r="M813" s="20">
        <v>0</v>
      </c>
      <c r="N813" s="20">
        <v>0</v>
      </c>
      <c r="O813" s="20">
        <v>0</v>
      </c>
      <c r="P813" s="20">
        <v>0</v>
      </c>
      <c r="Q813" s="20">
        <v>0</v>
      </c>
      <c r="R813" s="20">
        <v>0</v>
      </c>
      <c r="S813" s="20">
        <v>0</v>
      </c>
      <c r="T813" s="20">
        <v>0</v>
      </c>
      <c r="U813" s="20">
        <v>0</v>
      </c>
      <c r="V813" s="20">
        <v>0</v>
      </c>
      <c r="W813" s="100">
        <v>0</v>
      </c>
    </row>
    <row r="814" spans="1:23" ht="23.25" customHeight="1" x14ac:dyDescent="0.25">
      <c r="A814" s="148"/>
      <c r="B814" s="118" t="s">
        <v>96</v>
      </c>
      <c r="C814" s="117" t="s">
        <v>151</v>
      </c>
      <c r="D814" s="112" t="s">
        <v>90</v>
      </c>
      <c r="E814" s="112" t="s">
        <v>90</v>
      </c>
      <c r="F814" s="64" t="s">
        <v>90</v>
      </c>
      <c r="G814" s="64" t="s">
        <v>90</v>
      </c>
      <c r="H814" s="64" t="s">
        <v>90</v>
      </c>
      <c r="I814" s="64" t="s">
        <v>90</v>
      </c>
      <c r="J814" s="64" t="s">
        <v>90</v>
      </c>
      <c r="K814" s="33">
        <v>0</v>
      </c>
      <c r="L814" s="33">
        <v>0</v>
      </c>
      <c r="M814" s="12" t="s">
        <v>90</v>
      </c>
      <c r="N814" s="33" t="s">
        <v>90</v>
      </c>
      <c r="O814" s="33" t="s">
        <v>90</v>
      </c>
      <c r="P814" s="33" t="s">
        <v>90</v>
      </c>
      <c r="Q814" s="33" t="s">
        <v>90</v>
      </c>
      <c r="R814" s="64" t="s">
        <v>90</v>
      </c>
      <c r="S814" s="64" t="s">
        <v>90</v>
      </c>
      <c r="T814" s="64" t="s">
        <v>90</v>
      </c>
      <c r="U814" s="64" t="s">
        <v>90</v>
      </c>
      <c r="V814" s="64" t="s">
        <v>90</v>
      </c>
      <c r="W814" s="93" t="s">
        <v>90</v>
      </c>
    </row>
    <row r="815" spans="1:23" ht="166.5" customHeight="1" x14ac:dyDescent="0.25">
      <c r="A815" s="147" t="s">
        <v>832</v>
      </c>
      <c r="B815" s="118" t="s">
        <v>833</v>
      </c>
      <c r="C815" s="117" t="s">
        <v>90</v>
      </c>
      <c r="D815" s="64" t="s">
        <v>90</v>
      </c>
      <c r="E815" s="64" t="s">
        <v>90</v>
      </c>
      <c r="F815" s="64" t="s">
        <v>620</v>
      </c>
      <c r="G815" s="64" t="s">
        <v>766</v>
      </c>
      <c r="H815" s="64" t="s">
        <v>90</v>
      </c>
      <c r="I815" s="64" t="s">
        <v>90</v>
      </c>
      <c r="J815" s="64" t="s">
        <v>90</v>
      </c>
      <c r="K815" s="64" t="s">
        <v>90</v>
      </c>
      <c r="L815" s="64" t="s">
        <v>90</v>
      </c>
      <c r="M815" s="12" t="s">
        <v>90</v>
      </c>
      <c r="N815" s="64" t="s">
        <v>90</v>
      </c>
      <c r="O815" s="64" t="s">
        <v>90</v>
      </c>
      <c r="P815" s="64" t="s">
        <v>90</v>
      </c>
      <c r="R815" s="64" t="s">
        <v>90</v>
      </c>
      <c r="S815" s="64" t="s">
        <v>90</v>
      </c>
      <c r="T815" s="64" t="s">
        <v>90</v>
      </c>
      <c r="U815" s="64" t="s">
        <v>90</v>
      </c>
      <c r="V815" s="64" t="s">
        <v>90</v>
      </c>
      <c r="W815" s="93" t="s">
        <v>90</v>
      </c>
    </row>
    <row r="816" spans="1:23" ht="20.25" customHeight="1" x14ac:dyDescent="0.25">
      <c r="A816" s="155"/>
      <c r="B816" s="118" t="s">
        <v>91</v>
      </c>
      <c r="C816" s="117" t="s">
        <v>151</v>
      </c>
      <c r="D816" s="64" t="s">
        <v>90</v>
      </c>
      <c r="E816" s="64" t="s">
        <v>90</v>
      </c>
      <c r="F816" s="64" t="s">
        <v>90</v>
      </c>
      <c r="G816" s="64" t="s">
        <v>90</v>
      </c>
      <c r="H816" s="64" t="s">
        <v>90</v>
      </c>
      <c r="I816" s="64" t="s">
        <v>90</v>
      </c>
      <c r="J816" s="64" t="s">
        <v>90</v>
      </c>
      <c r="K816" s="33">
        <v>2720.5</v>
      </c>
      <c r="L816" s="33">
        <v>2846</v>
      </c>
      <c r="M816" s="12" t="s">
        <v>90</v>
      </c>
      <c r="N816" s="33" t="s">
        <v>90</v>
      </c>
      <c r="O816" s="33" t="s">
        <v>90</v>
      </c>
      <c r="P816" s="33" t="s">
        <v>90</v>
      </c>
      <c r="Q816" s="33" t="s">
        <v>90</v>
      </c>
      <c r="R816" s="64" t="s">
        <v>90</v>
      </c>
      <c r="S816" s="64" t="s">
        <v>90</v>
      </c>
      <c r="T816" s="64" t="s">
        <v>90</v>
      </c>
      <c r="U816" s="64" t="s">
        <v>90</v>
      </c>
      <c r="V816" s="64" t="s">
        <v>90</v>
      </c>
      <c r="W816" s="93">
        <f t="shared" si="150"/>
        <v>5566.5</v>
      </c>
    </row>
    <row r="817" spans="1:23" ht="22.5" customHeight="1" x14ac:dyDescent="0.25">
      <c r="A817" s="155"/>
      <c r="B817" s="118" t="s">
        <v>94</v>
      </c>
      <c r="C817" s="117" t="s">
        <v>151</v>
      </c>
      <c r="D817" s="104" t="s">
        <v>90</v>
      </c>
      <c r="E817" s="112" t="s">
        <v>90</v>
      </c>
      <c r="F817" s="104" t="s">
        <v>90</v>
      </c>
      <c r="G817" s="104" t="s">
        <v>90</v>
      </c>
      <c r="H817" s="20">
        <v>0</v>
      </c>
      <c r="I817" s="20">
        <v>0</v>
      </c>
      <c r="J817" s="20">
        <v>0</v>
      </c>
      <c r="K817" s="20">
        <v>0</v>
      </c>
      <c r="L817" s="20">
        <v>0</v>
      </c>
      <c r="M817" s="20">
        <v>0</v>
      </c>
      <c r="N817" s="20">
        <v>0</v>
      </c>
      <c r="O817" s="20">
        <v>0</v>
      </c>
      <c r="P817" s="20">
        <v>0</v>
      </c>
      <c r="Q817" s="20">
        <v>0</v>
      </c>
      <c r="R817" s="20">
        <v>0</v>
      </c>
      <c r="S817" s="20">
        <v>0</v>
      </c>
      <c r="T817" s="20">
        <v>0</v>
      </c>
      <c r="U817" s="20">
        <v>0</v>
      </c>
      <c r="V817" s="20">
        <v>0</v>
      </c>
      <c r="W817" s="100">
        <v>0</v>
      </c>
    </row>
    <row r="818" spans="1:23" ht="24" customHeight="1" x14ac:dyDescent="0.25">
      <c r="A818" s="148"/>
      <c r="B818" s="118" t="s">
        <v>96</v>
      </c>
      <c r="C818" s="117" t="s">
        <v>151</v>
      </c>
      <c r="D818" s="112" t="s">
        <v>90</v>
      </c>
      <c r="E818" s="112" t="s">
        <v>90</v>
      </c>
      <c r="F818" s="64" t="s">
        <v>90</v>
      </c>
      <c r="G818" s="64" t="s">
        <v>90</v>
      </c>
      <c r="H818" s="64" t="s">
        <v>90</v>
      </c>
      <c r="I818" s="64" t="s">
        <v>90</v>
      </c>
      <c r="J818" s="64" t="s">
        <v>90</v>
      </c>
      <c r="K818" s="33">
        <v>1260</v>
      </c>
      <c r="L818" s="33">
        <v>1282.5</v>
      </c>
      <c r="M818" s="12" t="s">
        <v>90</v>
      </c>
      <c r="N818" s="33" t="s">
        <v>90</v>
      </c>
      <c r="O818" s="33" t="s">
        <v>90</v>
      </c>
      <c r="P818" s="33" t="s">
        <v>90</v>
      </c>
      <c r="Q818" s="33" t="s">
        <v>90</v>
      </c>
      <c r="R818" s="64" t="s">
        <v>90</v>
      </c>
      <c r="S818" s="64" t="s">
        <v>90</v>
      </c>
      <c r="T818" s="64" t="s">
        <v>90</v>
      </c>
      <c r="U818" s="64" t="s">
        <v>90</v>
      </c>
      <c r="V818" s="64" t="s">
        <v>90</v>
      </c>
      <c r="W818" s="93">
        <f t="shared" si="150"/>
        <v>2542.5</v>
      </c>
    </row>
    <row r="819" spans="1:23" ht="60" customHeight="1" x14ac:dyDescent="0.25">
      <c r="A819" s="147" t="s">
        <v>834</v>
      </c>
      <c r="B819" s="118" t="s">
        <v>835</v>
      </c>
      <c r="C819" s="117" t="s">
        <v>90</v>
      </c>
      <c r="D819" s="112" t="s">
        <v>90</v>
      </c>
      <c r="E819" s="112" t="s">
        <v>90</v>
      </c>
      <c r="F819" s="64" t="s">
        <v>620</v>
      </c>
      <c r="G819" s="64" t="s">
        <v>836</v>
      </c>
      <c r="H819" s="64" t="s">
        <v>90</v>
      </c>
      <c r="I819" s="64" t="s">
        <v>90</v>
      </c>
      <c r="J819" s="64" t="s">
        <v>90</v>
      </c>
      <c r="K819" s="64" t="s">
        <v>90</v>
      </c>
      <c r="L819" s="64" t="s">
        <v>90</v>
      </c>
      <c r="M819" s="12" t="s">
        <v>90</v>
      </c>
      <c r="N819" s="64" t="s">
        <v>90</v>
      </c>
      <c r="O819" s="64" t="s">
        <v>90</v>
      </c>
      <c r="P819" s="64" t="s">
        <v>90</v>
      </c>
      <c r="Q819" s="64" t="s">
        <v>90</v>
      </c>
      <c r="R819" s="64" t="s">
        <v>90</v>
      </c>
      <c r="S819" s="64" t="s">
        <v>90</v>
      </c>
      <c r="T819" s="64" t="s">
        <v>90</v>
      </c>
      <c r="U819" s="64" t="s">
        <v>90</v>
      </c>
      <c r="V819" s="64" t="s">
        <v>90</v>
      </c>
      <c r="W819" s="93" t="s">
        <v>90</v>
      </c>
    </row>
    <row r="820" spans="1:23" ht="30" customHeight="1" x14ac:dyDescent="0.25">
      <c r="A820" s="155"/>
      <c r="B820" s="118" t="s">
        <v>91</v>
      </c>
      <c r="C820" s="117" t="s">
        <v>151</v>
      </c>
      <c r="D820" s="112" t="s">
        <v>90</v>
      </c>
      <c r="E820" s="112" t="s">
        <v>90</v>
      </c>
      <c r="F820" s="64" t="s">
        <v>90</v>
      </c>
      <c r="G820" s="64" t="s">
        <v>90</v>
      </c>
      <c r="H820" s="64" t="s">
        <v>90</v>
      </c>
      <c r="I820" s="64" t="s">
        <v>90</v>
      </c>
      <c r="J820" s="64" t="s">
        <v>90</v>
      </c>
      <c r="K820" s="33">
        <v>35.700000000000003</v>
      </c>
      <c r="L820" s="33">
        <v>35.700000000000003</v>
      </c>
      <c r="M820" s="12" t="s">
        <v>90</v>
      </c>
      <c r="N820" s="33" t="s">
        <v>90</v>
      </c>
      <c r="O820" s="33" t="s">
        <v>90</v>
      </c>
      <c r="P820" s="33" t="s">
        <v>90</v>
      </c>
      <c r="Q820" s="33" t="s">
        <v>90</v>
      </c>
      <c r="R820" s="64" t="s">
        <v>90</v>
      </c>
      <c r="S820" s="64" t="s">
        <v>90</v>
      </c>
      <c r="T820" s="64" t="s">
        <v>90</v>
      </c>
      <c r="U820" s="64" t="s">
        <v>90</v>
      </c>
      <c r="V820" s="64" t="s">
        <v>90</v>
      </c>
      <c r="W820" s="93">
        <f t="shared" si="150"/>
        <v>71.400000000000006</v>
      </c>
    </row>
    <row r="821" spans="1:23" ht="24.75" customHeight="1" x14ac:dyDescent="0.25">
      <c r="A821" s="155"/>
      <c r="B821" s="118" t="s">
        <v>94</v>
      </c>
      <c r="C821" s="117" t="s">
        <v>151</v>
      </c>
      <c r="D821" s="112" t="s">
        <v>90</v>
      </c>
      <c r="E821" s="112" t="s">
        <v>90</v>
      </c>
      <c r="F821" s="104" t="s">
        <v>90</v>
      </c>
      <c r="G821" s="104" t="s">
        <v>90</v>
      </c>
      <c r="H821" s="20">
        <v>0</v>
      </c>
      <c r="I821" s="20">
        <v>0</v>
      </c>
      <c r="J821" s="20">
        <v>0</v>
      </c>
      <c r="K821" s="20">
        <v>0</v>
      </c>
      <c r="L821" s="20">
        <v>0</v>
      </c>
      <c r="M821" s="20">
        <v>0</v>
      </c>
      <c r="N821" s="20">
        <v>0</v>
      </c>
      <c r="O821" s="20">
        <v>0</v>
      </c>
      <c r="P821" s="20">
        <v>0</v>
      </c>
      <c r="Q821" s="20">
        <v>0</v>
      </c>
      <c r="R821" s="20">
        <v>0</v>
      </c>
      <c r="S821" s="20">
        <v>0</v>
      </c>
      <c r="T821" s="20">
        <v>0</v>
      </c>
      <c r="U821" s="20">
        <v>0</v>
      </c>
      <c r="V821" s="20">
        <v>0</v>
      </c>
      <c r="W821" s="100">
        <v>0</v>
      </c>
    </row>
    <row r="822" spans="1:23" ht="22.5" customHeight="1" x14ac:dyDescent="0.25">
      <c r="A822" s="148"/>
      <c r="B822" s="118" t="s">
        <v>96</v>
      </c>
      <c r="C822" s="117" t="s">
        <v>151</v>
      </c>
      <c r="D822" s="112" t="s">
        <v>90</v>
      </c>
      <c r="E822" s="112" t="s">
        <v>90</v>
      </c>
      <c r="F822" s="64" t="s">
        <v>90</v>
      </c>
      <c r="G822" s="64" t="s">
        <v>90</v>
      </c>
      <c r="H822" s="64" t="s">
        <v>90</v>
      </c>
      <c r="I822" s="64" t="s">
        <v>90</v>
      </c>
      <c r="J822" s="64" t="s">
        <v>90</v>
      </c>
      <c r="K822" s="33">
        <v>0</v>
      </c>
      <c r="L822" s="33">
        <v>0</v>
      </c>
      <c r="M822" s="12" t="s">
        <v>90</v>
      </c>
      <c r="N822" s="33" t="s">
        <v>90</v>
      </c>
      <c r="O822" s="33" t="s">
        <v>90</v>
      </c>
      <c r="P822" s="33" t="s">
        <v>90</v>
      </c>
      <c r="Q822" s="33" t="s">
        <v>90</v>
      </c>
      <c r="R822" s="64" t="s">
        <v>90</v>
      </c>
      <c r="S822" s="64" t="s">
        <v>90</v>
      </c>
      <c r="T822" s="64" t="s">
        <v>90</v>
      </c>
      <c r="U822" s="64" t="s">
        <v>90</v>
      </c>
      <c r="V822" s="64" t="s">
        <v>90</v>
      </c>
      <c r="W822" s="93" t="s">
        <v>90</v>
      </c>
    </row>
    <row r="823" spans="1:23" ht="115.5" customHeight="1" x14ac:dyDescent="0.25">
      <c r="A823" s="147" t="s">
        <v>837</v>
      </c>
      <c r="B823" s="118" t="s">
        <v>838</v>
      </c>
      <c r="C823" s="117" t="s">
        <v>90</v>
      </c>
      <c r="D823" s="64" t="s">
        <v>90</v>
      </c>
      <c r="E823" s="64" t="s">
        <v>90</v>
      </c>
      <c r="F823" s="64" t="s">
        <v>620</v>
      </c>
      <c r="G823" s="64" t="s">
        <v>839</v>
      </c>
      <c r="H823" s="64" t="s">
        <v>90</v>
      </c>
      <c r="I823" s="64" t="s">
        <v>90</v>
      </c>
      <c r="J823" s="64" t="s">
        <v>90</v>
      </c>
      <c r="K823" s="64" t="s">
        <v>90</v>
      </c>
      <c r="L823" s="64" t="s">
        <v>90</v>
      </c>
      <c r="M823" s="12" t="s">
        <v>90</v>
      </c>
      <c r="N823" s="64" t="s">
        <v>90</v>
      </c>
      <c r="O823" s="64" t="s">
        <v>90</v>
      </c>
      <c r="P823" s="64" t="s">
        <v>90</v>
      </c>
      <c r="Q823" s="64" t="s">
        <v>90</v>
      </c>
      <c r="R823" s="64" t="s">
        <v>90</v>
      </c>
      <c r="S823" s="64" t="s">
        <v>90</v>
      </c>
      <c r="T823" s="64" t="s">
        <v>90</v>
      </c>
      <c r="U823" s="64" t="s">
        <v>90</v>
      </c>
      <c r="V823" s="64" t="s">
        <v>90</v>
      </c>
      <c r="W823" s="93" t="s">
        <v>90</v>
      </c>
    </row>
    <row r="824" spans="1:23" ht="25.5" customHeight="1" x14ac:dyDescent="0.25">
      <c r="A824" s="155"/>
      <c r="B824" s="118" t="s">
        <v>91</v>
      </c>
      <c r="C824" s="117" t="s">
        <v>151</v>
      </c>
      <c r="D824" s="64" t="s">
        <v>90</v>
      </c>
      <c r="E824" s="64" t="s">
        <v>90</v>
      </c>
      <c r="F824" s="64" t="s">
        <v>90</v>
      </c>
      <c r="G824" s="64" t="s">
        <v>90</v>
      </c>
      <c r="H824" s="64" t="s">
        <v>90</v>
      </c>
      <c r="I824" s="64" t="s">
        <v>90</v>
      </c>
      <c r="J824" s="64" t="s">
        <v>90</v>
      </c>
      <c r="K824" s="33">
        <v>1600</v>
      </c>
      <c r="L824" s="33">
        <v>1700</v>
      </c>
      <c r="M824" s="12" t="s">
        <v>90</v>
      </c>
      <c r="N824" s="33" t="s">
        <v>90</v>
      </c>
      <c r="O824" s="33" t="s">
        <v>90</v>
      </c>
      <c r="P824" s="33" t="s">
        <v>90</v>
      </c>
      <c r="Q824" s="33" t="s">
        <v>90</v>
      </c>
      <c r="R824" s="64" t="s">
        <v>90</v>
      </c>
      <c r="S824" s="64" t="s">
        <v>90</v>
      </c>
      <c r="T824" s="64" t="s">
        <v>90</v>
      </c>
      <c r="U824" s="64" t="s">
        <v>90</v>
      </c>
      <c r="V824" s="64" t="s">
        <v>90</v>
      </c>
      <c r="W824" s="93">
        <f t="shared" si="150"/>
        <v>3300</v>
      </c>
    </row>
    <row r="825" spans="1:23" ht="24" customHeight="1" x14ac:dyDescent="0.25">
      <c r="A825" s="155"/>
      <c r="B825" s="118" t="s">
        <v>94</v>
      </c>
      <c r="C825" s="117" t="s">
        <v>151</v>
      </c>
      <c r="D825" s="104" t="s">
        <v>90</v>
      </c>
      <c r="E825" s="112" t="s">
        <v>90</v>
      </c>
      <c r="F825" s="104" t="s">
        <v>90</v>
      </c>
      <c r="G825" s="104" t="s">
        <v>90</v>
      </c>
      <c r="H825" s="20">
        <v>0</v>
      </c>
      <c r="I825" s="20">
        <v>0</v>
      </c>
      <c r="J825" s="20">
        <v>0</v>
      </c>
      <c r="K825" s="20">
        <v>0</v>
      </c>
      <c r="L825" s="20">
        <v>0</v>
      </c>
      <c r="M825" s="20">
        <v>0</v>
      </c>
      <c r="N825" s="20">
        <v>0</v>
      </c>
      <c r="O825" s="20">
        <v>0</v>
      </c>
      <c r="P825" s="20">
        <v>0</v>
      </c>
      <c r="Q825" s="20">
        <v>0</v>
      </c>
      <c r="R825" s="20">
        <v>0</v>
      </c>
      <c r="S825" s="20">
        <v>0</v>
      </c>
      <c r="T825" s="20">
        <v>0</v>
      </c>
      <c r="U825" s="20">
        <v>0</v>
      </c>
      <c r="V825" s="20">
        <v>0</v>
      </c>
      <c r="W825" s="100">
        <v>0</v>
      </c>
    </row>
    <row r="826" spans="1:23" ht="22.5" customHeight="1" x14ac:dyDescent="0.25">
      <c r="A826" s="148"/>
      <c r="B826" s="118" t="s">
        <v>96</v>
      </c>
      <c r="C826" s="117" t="s">
        <v>151</v>
      </c>
      <c r="D826" s="112" t="s">
        <v>90</v>
      </c>
      <c r="E826" s="112" t="s">
        <v>90</v>
      </c>
      <c r="F826" s="64" t="s">
        <v>90</v>
      </c>
      <c r="G826" s="64" t="s">
        <v>90</v>
      </c>
      <c r="H826" s="64" t="s">
        <v>90</v>
      </c>
      <c r="I826" s="64" t="s">
        <v>90</v>
      </c>
      <c r="J826" s="64" t="s">
        <v>90</v>
      </c>
      <c r="K826" s="33">
        <v>0</v>
      </c>
      <c r="L826" s="33">
        <v>0</v>
      </c>
      <c r="M826" s="12" t="s">
        <v>90</v>
      </c>
      <c r="N826" s="33" t="s">
        <v>90</v>
      </c>
      <c r="O826" s="33" t="s">
        <v>90</v>
      </c>
      <c r="P826" s="33" t="s">
        <v>90</v>
      </c>
      <c r="Q826" s="33" t="s">
        <v>90</v>
      </c>
      <c r="R826" s="64" t="s">
        <v>90</v>
      </c>
      <c r="S826" s="64" t="s">
        <v>90</v>
      </c>
      <c r="T826" s="64" t="s">
        <v>90</v>
      </c>
      <c r="U826" s="64" t="s">
        <v>90</v>
      </c>
      <c r="V826" s="64" t="s">
        <v>90</v>
      </c>
      <c r="W826" s="93" t="s">
        <v>90</v>
      </c>
    </row>
    <row r="827" spans="1:23" ht="163.5" customHeight="1" x14ac:dyDescent="0.25">
      <c r="A827" s="147" t="s">
        <v>840</v>
      </c>
      <c r="B827" s="118" t="s">
        <v>841</v>
      </c>
      <c r="C827" s="117" t="s">
        <v>90</v>
      </c>
      <c r="D827" s="64" t="s">
        <v>90</v>
      </c>
      <c r="E827" s="64" t="s">
        <v>90</v>
      </c>
      <c r="F827" s="64" t="s">
        <v>620</v>
      </c>
      <c r="G827" s="64" t="s">
        <v>842</v>
      </c>
      <c r="H827" s="64" t="s">
        <v>90</v>
      </c>
      <c r="I827" s="64" t="s">
        <v>90</v>
      </c>
      <c r="J827" s="64" t="s">
        <v>90</v>
      </c>
      <c r="K827" s="64" t="s">
        <v>90</v>
      </c>
      <c r="L827" s="64" t="s">
        <v>90</v>
      </c>
      <c r="M827" s="12" t="s">
        <v>90</v>
      </c>
      <c r="N827" s="64" t="s">
        <v>90</v>
      </c>
      <c r="O827" s="64" t="s">
        <v>90</v>
      </c>
      <c r="P827" s="64" t="s">
        <v>90</v>
      </c>
      <c r="Q827" s="64" t="s">
        <v>90</v>
      </c>
      <c r="R827" s="64" t="s">
        <v>90</v>
      </c>
      <c r="S827" s="64" t="s">
        <v>90</v>
      </c>
      <c r="T827" s="64" t="s">
        <v>90</v>
      </c>
      <c r="U827" s="64" t="s">
        <v>90</v>
      </c>
      <c r="V827" s="64" t="s">
        <v>90</v>
      </c>
      <c r="W827" s="93" t="s">
        <v>90</v>
      </c>
    </row>
    <row r="828" spans="1:23" ht="24.75" customHeight="1" x14ac:dyDescent="0.25">
      <c r="A828" s="155"/>
      <c r="B828" s="118" t="s">
        <v>91</v>
      </c>
      <c r="C828" s="117" t="s">
        <v>151</v>
      </c>
      <c r="D828" s="64" t="s">
        <v>90</v>
      </c>
      <c r="E828" s="64" t="s">
        <v>90</v>
      </c>
      <c r="F828" s="64" t="s">
        <v>90</v>
      </c>
      <c r="G828" s="64" t="s">
        <v>90</v>
      </c>
      <c r="H828" s="64" t="s">
        <v>90</v>
      </c>
      <c r="I828" s="64" t="s">
        <v>90</v>
      </c>
      <c r="J828" s="64" t="s">
        <v>90</v>
      </c>
      <c r="K828" s="33">
        <v>3468</v>
      </c>
      <c r="L828" s="33">
        <v>3697.5</v>
      </c>
      <c r="M828" s="12" t="s">
        <v>90</v>
      </c>
      <c r="N828" s="33" t="s">
        <v>90</v>
      </c>
      <c r="O828" s="33" t="s">
        <v>90</v>
      </c>
      <c r="P828" s="33" t="s">
        <v>90</v>
      </c>
      <c r="Q828" s="33" t="s">
        <v>90</v>
      </c>
      <c r="R828" s="64" t="s">
        <v>90</v>
      </c>
      <c r="S828" s="64" t="s">
        <v>90</v>
      </c>
      <c r="T828" s="64" t="s">
        <v>90</v>
      </c>
      <c r="U828" s="64" t="s">
        <v>90</v>
      </c>
      <c r="V828" s="64" t="s">
        <v>90</v>
      </c>
      <c r="W828" s="93">
        <f t="shared" si="150"/>
        <v>7165.5</v>
      </c>
    </row>
    <row r="829" spans="1:23" ht="21.75" customHeight="1" x14ac:dyDescent="0.25">
      <c r="A829" s="155"/>
      <c r="B829" s="118" t="s">
        <v>94</v>
      </c>
      <c r="C829" s="117" t="s">
        <v>151</v>
      </c>
      <c r="D829" s="104" t="s">
        <v>90</v>
      </c>
      <c r="E829" s="112" t="s">
        <v>90</v>
      </c>
      <c r="F829" s="104" t="s">
        <v>90</v>
      </c>
      <c r="G829" s="104" t="s">
        <v>90</v>
      </c>
      <c r="H829" s="20">
        <v>0</v>
      </c>
      <c r="I829" s="20">
        <v>0</v>
      </c>
      <c r="J829" s="20">
        <v>0</v>
      </c>
      <c r="K829" s="20">
        <v>0</v>
      </c>
      <c r="L829" s="20">
        <v>0</v>
      </c>
      <c r="M829" s="20">
        <v>0</v>
      </c>
      <c r="N829" s="20">
        <v>0</v>
      </c>
      <c r="O829" s="20">
        <v>0</v>
      </c>
      <c r="P829" s="20">
        <v>0</v>
      </c>
      <c r="Q829" s="20">
        <v>0</v>
      </c>
      <c r="R829" s="20">
        <v>0</v>
      </c>
      <c r="S829" s="20">
        <v>0</v>
      </c>
      <c r="T829" s="20">
        <v>0</v>
      </c>
      <c r="U829" s="20">
        <v>0</v>
      </c>
      <c r="V829" s="20">
        <v>0</v>
      </c>
      <c r="W829" s="100">
        <v>0</v>
      </c>
    </row>
    <row r="830" spans="1:23" ht="21.75" customHeight="1" x14ac:dyDescent="0.25">
      <c r="A830" s="148"/>
      <c r="B830" s="118" t="s">
        <v>96</v>
      </c>
      <c r="C830" s="117" t="s">
        <v>151</v>
      </c>
      <c r="D830" s="112" t="s">
        <v>90</v>
      </c>
      <c r="E830" s="112" t="s">
        <v>90</v>
      </c>
      <c r="F830" s="64" t="s">
        <v>90</v>
      </c>
      <c r="G830" s="64" t="s">
        <v>90</v>
      </c>
      <c r="H830" s="64" t="s">
        <v>90</v>
      </c>
      <c r="I830" s="64" t="s">
        <v>90</v>
      </c>
      <c r="J830" s="64" t="s">
        <v>90</v>
      </c>
      <c r="K830" s="33">
        <v>972.91600000000005</v>
      </c>
      <c r="L830" s="33">
        <v>147.916</v>
      </c>
      <c r="M830" s="12" t="s">
        <v>90</v>
      </c>
      <c r="N830" s="33" t="s">
        <v>90</v>
      </c>
      <c r="O830" s="33" t="s">
        <v>90</v>
      </c>
      <c r="P830" s="33" t="s">
        <v>90</v>
      </c>
      <c r="Q830" s="33" t="s">
        <v>90</v>
      </c>
      <c r="R830" s="64" t="s">
        <v>90</v>
      </c>
      <c r="S830" s="64" t="s">
        <v>90</v>
      </c>
      <c r="T830" s="64" t="s">
        <v>90</v>
      </c>
      <c r="U830" s="64" t="s">
        <v>90</v>
      </c>
      <c r="V830" s="64" t="s">
        <v>90</v>
      </c>
      <c r="W830" s="93">
        <f t="shared" si="150"/>
        <v>1120.8320000000001</v>
      </c>
    </row>
    <row r="831" spans="1:23" ht="58.5" customHeight="1" x14ac:dyDescent="0.25">
      <c r="A831" s="147" t="s">
        <v>843</v>
      </c>
      <c r="B831" s="118" t="s">
        <v>844</v>
      </c>
      <c r="C831" s="117" t="s">
        <v>90</v>
      </c>
      <c r="D831" s="64" t="s">
        <v>90</v>
      </c>
      <c r="E831" s="64" t="s">
        <v>90</v>
      </c>
      <c r="F831" s="64" t="s">
        <v>620</v>
      </c>
      <c r="G831" s="64" t="s">
        <v>842</v>
      </c>
      <c r="H831" s="64" t="s">
        <v>90</v>
      </c>
      <c r="I831" s="64" t="s">
        <v>90</v>
      </c>
      <c r="J831" s="64" t="s">
        <v>90</v>
      </c>
      <c r="K831" s="64" t="s">
        <v>90</v>
      </c>
      <c r="L831" s="64" t="s">
        <v>90</v>
      </c>
      <c r="M831" s="12" t="s">
        <v>90</v>
      </c>
      <c r="N831" s="64" t="s">
        <v>90</v>
      </c>
      <c r="O831" s="64" t="s">
        <v>90</v>
      </c>
      <c r="P831" s="64" t="s">
        <v>90</v>
      </c>
      <c r="Q831" s="64" t="s">
        <v>90</v>
      </c>
      <c r="R831" s="64" t="s">
        <v>90</v>
      </c>
      <c r="S831" s="64" t="s">
        <v>90</v>
      </c>
      <c r="T831" s="64" t="s">
        <v>90</v>
      </c>
      <c r="U831" s="64" t="s">
        <v>90</v>
      </c>
      <c r="V831" s="64" t="s">
        <v>90</v>
      </c>
      <c r="W831" s="93" t="s">
        <v>90</v>
      </c>
    </row>
    <row r="832" spans="1:23" ht="24" customHeight="1" x14ac:dyDescent="0.25">
      <c r="A832" s="155"/>
      <c r="B832" s="118" t="s">
        <v>91</v>
      </c>
      <c r="C832" s="117" t="s">
        <v>151</v>
      </c>
      <c r="D832" s="64" t="s">
        <v>90</v>
      </c>
      <c r="E832" s="64" t="s">
        <v>90</v>
      </c>
      <c r="F832" s="64" t="s">
        <v>90</v>
      </c>
      <c r="G832" s="64" t="s">
        <v>90</v>
      </c>
      <c r="H832" s="64" t="s">
        <v>90</v>
      </c>
      <c r="I832" s="64" t="s">
        <v>90</v>
      </c>
      <c r="J832" s="64" t="s">
        <v>90</v>
      </c>
      <c r="K832" s="33">
        <v>230</v>
      </c>
      <c r="L832" s="33">
        <v>250</v>
      </c>
      <c r="M832" s="12" t="s">
        <v>90</v>
      </c>
      <c r="N832" s="33" t="s">
        <v>90</v>
      </c>
      <c r="O832" s="33" t="s">
        <v>90</v>
      </c>
      <c r="P832" s="33" t="s">
        <v>90</v>
      </c>
      <c r="Q832" s="33" t="s">
        <v>90</v>
      </c>
      <c r="R832" s="64" t="s">
        <v>90</v>
      </c>
      <c r="S832" s="64" t="s">
        <v>90</v>
      </c>
      <c r="T832" s="64" t="s">
        <v>90</v>
      </c>
      <c r="U832" s="64" t="s">
        <v>90</v>
      </c>
      <c r="V832" s="64" t="s">
        <v>90</v>
      </c>
      <c r="W832" s="93">
        <f t="shared" si="150"/>
        <v>480</v>
      </c>
    </row>
    <row r="833" spans="1:23" ht="15.75" x14ac:dyDescent="0.25">
      <c r="A833" s="155"/>
      <c r="B833" s="118" t="s">
        <v>94</v>
      </c>
      <c r="C833" s="117" t="s">
        <v>151</v>
      </c>
      <c r="D833" s="104" t="s">
        <v>90</v>
      </c>
      <c r="E833" s="112" t="s">
        <v>90</v>
      </c>
      <c r="F833" s="104" t="s">
        <v>90</v>
      </c>
      <c r="G833" s="104" t="s">
        <v>90</v>
      </c>
      <c r="H833" s="20">
        <v>0</v>
      </c>
      <c r="I833" s="20">
        <v>0</v>
      </c>
      <c r="J833" s="20">
        <v>0</v>
      </c>
      <c r="K833" s="20">
        <v>0</v>
      </c>
      <c r="L833" s="20">
        <v>0</v>
      </c>
      <c r="M833" s="20">
        <v>0</v>
      </c>
      <c r="N833" s="20">
        <v>0</v>
      </c>
      <c r="O833" s="20">
        <v>0</v>
      </c>
      <c r="P833" s="20">
        <v>0</v>
      </c>
      <c r="Q833" s="20">
        <v>0</v>
      </c>
      <c r="R833" s="20">
        <v>0</v>
      </c>
      <c r="S833" s="20">
        <v>0</v>
      </c>
      <c r="T833" s="20">
        <v>0</v>
      </c>
      <c r="U833" s="20">
        <v>0</v>
      </c>
      <c r="V833" s="20">
        <v>0</v>
      </c>
      <c r="W833" s="100">
        <v>0</v>
      </c>
    </row>
    <row r="834" spans="1:23" ht="20.25" customHeight="1" x14ac:dyDescent="0.25">
      <c r="A834" s="148"/>
      <c r="B834" s="118" t="s">
        <v>96</v>
      </c>
      <c r="C834" s="117" t="s">
        <v>151</v>
      </c>
      <c r="D834" s="112" t="s">
        <v>90</v>
      </c>
      <c r="E834" s="112" t="s">
        <v>90</v>
      </c>
      <c r="F834" s="64" t="s">
        <v>90</v>
      </c>
      <c r="G834" s="64" t="s">
        <v>90</v>
      </c>
      <c r="H834" s="64" t="s">
        <v>90</v>
      </c>
      <c r="I834" s="64" t="s">
        <v>90</v>
      </c>
      <c r="J834" s="64" t="s">
        <v>90</v>
      </c>
      <c r="K834" s="33">
        <v>0</v>
      </c>
      <c r="L834" s="33">
        <v>0</v>
      </c>
      <c r="M834" s="12" t="s">
        <v>90</v>
      </c>
      <c r="N834" s="33" t="s">
        <v>90</v>
      </c>
      <c r="O834" s="33" t="s">
        <v>90</v>
      </c>
      <c r="P834" s="33" t="s">
        <v>90</v>
      </c>
      <c r="Q834" s="33" t="s">
        <v>90</v>
      </c>
      <c r="R834" s="64" t="s">
        <v>90</v>
      </c>
      <c r="S834" s="64" t="s">
        <v>90</v>
      </c>
      <c r="T834" s="64" t="s">
        <v>90</v>
      </c>
      <c r="U834" s="64" t="s">
        <v>90</v>
      </c>
      <c r="V834" s="64" t="s">
        <v>90</v>
      </c>
      <c r="W834" s="93" t="s">
        <v>90</v>
      </c>
    </row>
    <row r="835" spans="1:23" ht="52.5" customHeight="1" x14ac:dyDescent="0.25">
      <c r="A835" s="147" t="s">
        <v>845</v>
      </c>
      <c r="B835" s="118" t="s">
        <v>846</v>
      </c>
      <c r="C835" s="117" t="s">
        <v>90</v>
      </c>
      <c r="D835" s="64" t="s">
        <v>90</v>
      </c>
      <c r="E835" s="64" t="s">
        <v>90</v>
      </c>
      <c r="F835" s="64" t="s">
        <v>620</v>
      </c>
      <c r="G835" s="64" t="s">
        <v>823</v>
      </c>
      <c r="H835" s="64" t="s">
        <v>90</v>
      </c>
      <c r="I835" s="64" t="s">
        <v>90</v>
      </c>
      <c r="J835" s="64" t="s">
        <v>90</v>
      </c>
      <c r="K835" s="64" t="s">
        <v>90</v>
      </c>
      <c r="L835" s="64" t="s">
        <v>90</v>
      </c>
      <c r="M835" s="12" t="s">
        <v>90</v>
      </c>
      <c r="N835" s="64" t="s">
        <v>90</v>
      </c>
      <c r="O835" s="64" t="s">
        <v>90</v>
      </c>
      <c r="P835" s="64" t="s">
        <v>90</v>
      </c>
      <c r="Q835" s="33" t="s">
        <v>90</v>
      </c>
      <c r="R835" s="64" t="s">
        <v>90</v>
      </c>
      <c r="S835" s="64" t="s">
        <v>90</v>
      </c>
      <c r="T835" s="64" t="s">
        <v>90</v>
      </c>
      <c r="U835" s="64" t="s">
        <v>90</v>
      </c>
      <c r="V835" s="64" t="s">
        <v>90</v>
      </c>
      <c r="W835" s="93" t="s">
        <v>90</v>
      </c>
    </row>
    <row r="836" spans="1:23" ht="24" customHeight="1" x14ac:dyDescent="0.25">
      <c r="A836" s="155"/>
      <c r="B836" s="118" t="s">
        <v>91</v>
      </c>
      <c r="C836" s="117" t="s">
        <v>151</v>
      </c>
      <c r="D836" s="64" t="s">
        <v>90</v>
      </c>
      <c r="E836" s="64" t="s">
        <v>90</v>
      </c>
      <c r="F836" s="64" t="s">
        <v>90</v>
      </c>
      <c r="G836" s="64" t="s">
        <v>90</v>
      </c>
      <c r="H836" s="64" t="s">
        <v>90</v>
      </c>
      <c r="I836" s="64" t="s">
        <v>90</v>
      </c>
      <c r="J836" s="64" t="s">
        <v>90</v>
      </c>
      <c r="K836" s="33">
        <v>35.700000000000003</v>
      </c>
      <c r="L836" s="33">
        <v>35.700000000000003</v>
      </c>
      <c r="M836" s="12" t="s">
        <v>90</v>
      </c>
      <c r="N836" s="33" t="s">
        <v>90</v>
      </c>
      <c r="O836" s="33" t="s">
        <v>90</v>
      </c>
      <c r="P836" s="33" t="s">
        <v>90</v>
      </c>
      <c r="Q836" s="33" t="s">
        <v>90</v>
      </c>
      <c r="R836" s="64" t="s">
        <v>90</v>
      </c>
      <c r="S836" s="64" t="s">
        <v>90</v>
      </c>
      <c r="T836" s="64" t="s">
        <v>90</v>
      </c>
      <c r="U836" s="64" t="s">
        <v>90</v>
      </c>
      <c r="V836" s="64" t="s">
        <v>90</v>
      </c>
      <c r="W836" s="93">
        <f t="shared" si="150"/>
        <v>71.400000000000006</v>
      </c>
    </row>
    <row r="837" spans="1:23" ht="22.5" customHeight="1" x14ac:dyDescent="0.25">
      <c r="A837" s="155"/>
      <c r="B837" s="118" t="s">
        <v>94</v>
      </c>
      <c r="C837" s="117" t="s">
        <v>151</v>
      </c>
      <c r="D837" s="104" t="s">
        <v>90</v>
      </c>
      <c r="E837" s="112" t="s">
        <v>90</v>
      </c>
      <c r="F837" s="104" t="s">
        <v>90</v>
      </c>
      <c r="G837" s="104" t="s">
        <v>90</v>
      </c>
      <c r="H837" s="20">
        <v>0</v>
      </c>
      <c r="I837" s="20">
        <v>0</v>
      </c>
      <c r="J837" s="20">
        <v>0</v>
      </c>
      <c r="K837" s="20">
        <v>0</v>
      </c>
      <c r="L837" s="20">
        <v>0</v>
      </c>
      <c r="M837" s="20">
        <v>0</v>
      </c>
      <c r="N837" s="20">
        <v>0</v>
      </c>
      <c r="O837" s="20">
        <v>0</v>
      </c>
      <c r="P837" s="20">
        <v>0</v>
      </c>
      <c r="Q837" s="20">
        <v>0</v>
      </c>
      <c r="R837" s="20">
        <v>0</v>
      </c>
      <c r="S837" s="20">
        <v>0</v>
      </c>
      <c r="T837" s="20">
        <v>0</v>
      </c>
      <c r="U837" s="20">
        <v>0</v>
      </c>
      <c r="V837" s="20">
        <v>0</v>
      </c>
      <c r="W837" s="100">
        <v>0</v>
      </c>
    </row>
    <row r="838" spans="1:23" ht="21" customHeight="1" x14ac:dyDescent="0.25">
      <c r="A838" s="148"/>
      <c r="B838" s="118" t="s">
        <v>96</v>
      </c>
      <c r="C838" s="117" t="s">
        <v>151</v>
      </c>
      <c r="D838" s="112" t="s">
        <v>90</v>
      </c>
      <c r="E838" s="112" t="s">
        <v>90</v>
      </c>
      <c r="F838" s="64" t="s">
        <v>90</v>
      </c>
      <c r="G838" s="64" t="s">
        <v>90</v>
      </c>
      <c r="H838" s="64" t="s">
        <v>90</v>
      </c>
      <c r="I838" s="64" t="s">
        <v>90</v>
      </c>
      <c r="J838" s="64" t="s">
        <v>90</v>
      </c>
      <c r="K838" s="33">
        <v>0</v>
      </c>
      <c r="L838" s="33">
        <v>0</v>
      </c>
      <c r="M838" s="12" t="s">
        <v>90</v>
      </c>
      <c r="N838" s="33" t="s">
        <v>90</v>
      </c>
      <c r="O838" s="33" t="s">
        <v>90</v>
      </c>
      <c r="P838" s="33" t="s">
        <v>90</v>
      </c>
      <c r="Q838" s="33" t="s">
        <v>90</v>
      </c>
      <c r="R838" s="64" t="s">
        <v>90</v>
      </c>
      <c r="S838" s="64" t="s">
        <v>90</v>
      </c>
      <c r="T838" s="64" t="s">
        <v>90</v>
      </c>
      <c r="U838" s="64" t="s">
        <v>90</v>
      </c>
      <c r="V838" s="64" t="s">
        <v>90</v>
      </c>
      <c r="W838" s="93" t="s">
        <v>90</v>
      </c>
    </row>
    <row r="839" spans="1:23" ht="66.75" customHeight="1" x14ac:dyDescent="0.25">
      <c r="A839" s="147" t="s">
        <v>847</v>
      </c>
      <c r="B839" s="118" t="s">
        <v>848</v>
      </c>
      <c r="C839" s="117" t="s">
        <v>90</v>
      </c>
      <c r="D839" s="112" t="s">
        <v>90</v>
      </c>
      <c r="E839" s="112" t="s">
        <v>90</v>
      </c>
      <c r="F839" s="64" t="s">
        <v>620</v>
      </c>
      <c r="G839" s="64" t="s">
        <v>236</v>
      </c>
      <c r="H839" s="64" t="s">
        <v>90</v>
      </c>
      <c r="I839" s="64" t="s">
        <v>90</v>
      </c>
      <c r="J839" s="64" t="s">
        <v>90</v>
      </c>
      <c r="K839" s="64" t="s">
        <v>90</v>
      </c>
      <c r="L839" s="64" t="s">
        <v>90</v>
      </c>
      <c r="M839" s="12" t="s">
        <v>90</v>
      </c>
      <c r="N839" s="64" t="s">
        <v>90</v>
      </c>
      <c r="O839" s="64" t="s">
        <v>90</v>
      </c>
      <c r="P839" s="64" t="s">
        <v>90</v>
      </c>
      <c r="Q839" s="64" t="s">
        <v>90</v>
      </c>
      <c r="R839" s="64" t="s">
        <v>90</v>
      </c>
      <c r="S839" s="64" t="s">
        <v>90</v>
      </c>
      <c r="T839" s="64" t="s">
        <v>90</v>
      </c>
      <c r="U839" s="64" t="s">
        <v>90</v>
      </c>
      <c r="V839" s="64" t="s">
        <v>90</v>
      </c>
      <c r="W839" s="93" t="s">
        <v>90</v>
      </c>
    </row>
    <row r="840" spans="1:23" ht="24.75" customHeight="1" x14ac:dyDescent="0.25">
      <c r="A840" s="155"/>
      <c r="B840" s="118" t="s">
        <v>91</v>
      </c>
      <c r="C840" s="117" t="s">
        <v>151</v>
      </c>
      <c r="D840" s="112" t="s">
        <v>90</v>
      </c>
      <c r="E840" s="112" t="s">
        <v>90</v>
      </c>
      <c r="F840" s="64" t="s">
        <v>90</v>
      </c>
      <c r="G840" s="64" t="s">
        <v>90</v>
      </c>
      <c r="H840" s="64" t="s">
        <v>90</v>
      </c>
      <c r="I840" s="64" t="s">
        <v>90</v>
      </c>
      <c r="J840" s="64" t="s">
        <v>90</v>
      </c>
      <c r="K840" s="33">
        <v>150</v>
      </c>
      <c r="L840" s="33">
        <v>150</v>
      </c>
      <c r="M840" s="12" t="s">
        <v>90</v>
      </c>
      <c r="N840" s="33" t="s">
        <v>90</v>
      </c>
      <c r="O840" s="33" t="s">
        <v>90</v>
      </c>
      <c r="P840" s="33" t="s">
        <v>90</v>
      </c>
      <c r="Q840" s="33" t="s">
        <v>90</v>
      </c>
      <c r="R840" s="64" t="s">
        <v>90</v>
      </c>
      <c r="S840" s="64" t="s">
        <v>90</v>
      </c>
      <c r="T840" s="64" t="s">
        <v>90</v>
      </c>
      <c r="U840" s="64" t="s">
        <v>90</v>
      </c>
      <c r="V840" s="64" t="s">
        <v>90</v>
      </c>
      <c r="W840" s="93">
        <f t="shared" si="150"/>
        <v>300</v>
      </c>
    </row>
    <row r="841" spans="1:23" ht="24.75" customHeight="1" x14ac:dyDescent="0.25">
      <c r="A841" s="155"/>
      <c r="B841" s="118" t="s">
        <v>94</v>
      </c>
      <c r="C841" s="117" t="s">
        <v>151</v>
      </c>
      <c r="D841" s="112" t="s">
        <v>90</v>
      </c>
      <c r="E841" s="112" t="s">
        <v>90</v>
      </c>
      <c r="F841" s="104" t="s">
        <v>90</v>
      </c>
      <c r="G841" s="104" t="s">
        <v>90</v>
      </c>
      <c r="H841" s="20">
        <v>0</v>
      </c>
      <c r="I841" s="20">
        <v>0</v>
      </c>
      <c r="J841" s="20">
        <v>0</v>
      </c>
      <c r="K841" s="20">
        <v>0</v>
      </c>
      <c r="L841" s="20">
        <v>0</v>
      </c>
      <c r="M841" s="20">
        <v>0</v>
      </c>
      <c r="N841" s="20">
        <v>0</v>
      </c>
      <c r="O841" s="20">
        <v>0</v>
      </c>
      <c r="P841" s="20">
        <v>0</v>
      </c>
      <c r="Q841" s="20">
        <v>0</v>
      </c>
      <c r="R841" s="20">
        <v>0</v>
      </c>
      <c r="S841" s="20">
        <v>0</v>
      </c>
      <c r="T841" s="20">
        <v>0</v>
      </c>
      <c r="U841" s="20">
        <v>0</v>
      </c>
      <c r="V841" s="20">
        <v>0</v>
      </c>
      <c r="W841" s="100">
        <v>0</v>
      </c>
    </row>
    <row r="842" spans="1:23" ht="19.5" customHeight="1" x14ac:dyDescent="0.25">
      <c r="A842" s="148"/>
      <c r="B842" s="118" t="s">
        <v>96</v>
      </c>
      <c r="C842" s="117" t="s">
        <v>151</v>
      </c>
      <c r="D842" s="112" t="s">
        <v>90</v>
      </c>
      <c r="E842" s="112" t="s">
        <v>90</v>
      </c>
      <c r="F842" s="64" t="s">
        <v>90</v>
      </c>
      <c r="G842" s="64" t="s">
        <v>90</v>
      </c>
      <c r="H842" s="64" t="s">
        <v>90</v>
      </c>
      <c r="I842" s="64" t="s">
        <v>90</v>
      </c>
      <c r="J842" s="64" t="s">
        <v>90</v>
      </c>
      <c r="K842" s="33">
        <v>0</v>
      </c>
      <c r="L842" s="33">
        <v>0</v>
      </c>
      <c r="M842" s="12" t="s">
        <v>90</v>
      </c>
      <c r="N842" s="33" t="s">
        <v>90</v>
      </c>
      <c r="O842" s="33" t="s">
        <v>90</v>
      </c>
      <c r="P842" s="33" t="s">
        <v>90</v>
      </c>
      <c r="Q842" s="33" t="s">
        <v>90</v>
      </c>
      <c r="R842" s="64" t="s">
        <v>90</v>
      </c>
      <c r="S842" s="64" t="s">
        <v>90</v>
      </c>
      <c r="T842" s="64" t="s">
        <v>90</v>
      </c>
      <c r="U842" s="64" t="s">
        <v>90</v>
      </c>
      <c r="V842" s="64" t="s">
        <v>90</v>
      </c>
      <c r="W842" s="93" t="s">
        <v>90</v>
      </c>
    </row>
    <row r="843" spans="1:23" ht="73.5" customHeight="1" x14ac:dyDescent="0.25">
      <c r="A843" s="147" t="s">
        <v>849</v>
      </c>
      <c r="B843" s="118" t="s">
        <v>850</v>
      </c>
      <c r="C843" s="117" t="s">
        <v>90</v>
      </c>
      <c r="D843" s="64" t="s">
        <v>90</v>
      </c>
      <c r="E843" s="64" t="s">
        <v>90</v>
      </c>
      <c r="F843" s="64" t="s">
        <v>620</v>
      </c>
      <c r="G843" s="64" t="s">
        <v>611</v>
      </c>
      <c r="H843" s="64" t="s">
        <v>851</v>
      </c>
      <c r="I843" s="64" t="s">
        <v>90</v>
      </c>
      <c r="J843" s="64" t="s">
        <v>90</v>
      </c>
      <c r="K843" s="64" t="s">
        <v>90</v>
      </c>
      <c r="L843" s="64" t="s">
        <v>90</v>
      </c>
      <c r="M843" s="12" t="s">
        <v>90</v>
      </c>
      <c r="N843" s="64" t="s">
        <v>90</v>
      </c>
      <c r="O843" s="64" t="s">
        <v>90</v>
      </c>
      <c r="P843" s="64" t="s">
        <v>90</v>
      </c>
      <c r="Q843" s="64" t="s">
        <v>90</v>
      </c>
      <c r="R843" s="64" t="s">
        <v>90</v>
      </c>
      <c r="S843" s="64" t="s">
        <v>90</v>
      </c>
      <c r="T843" s="64" t="s">
        <v>90</v>
      </c>
      <c r="U843" s="64" t="s">
        <v>90</v>
      </c>
      <c r="V843" s="64" t="s">
        <v>90</v>
      </c>
      <c r="W843" s="93" t="s">
        <v>90</v>
      </c>
    </row>
    <row r="844" spans="1:23" ht="22.5" customHeight="1" x14ac:dyDescent="0.25">
      <c r="A844" s="155"/>
      <c r="B844" s="118" t="s">
        <v>91</v>
      </c>
      <c r="C844" s="117" t="s">
        <v>151</v>
      </c>
      <c r="D844" s="64" t="s">
        <v>90</v>
      </c>
      <c r="E844" s="64" t="s">
        <v>90</v>
      </c>
      <c r="F844" s="64" t="s">
        <v>90</v>
      </c>
      <c r="G844" s="64" t="s">
        <v>90</v>
      </c>
      <c r="H844" s="64" t="s">
        <v>90</v>
      </c>
      <c r="I844" s="64" t="s">
        <v>90</v>
      </c>
      <c r="J844" s="64" t="s">
        <v>90</v>
      </c>
      <c r="K844" s="33">
        <v>500</v>
      </c>
      <c r="L844" s="33">
        <v>550</v>
      </c>
      <c r="M844" s="12" t="s">
        <v>90</v>
      </c>
      <c r="N844" s="33" t="s">
        <v>90</v>
      </c>
      <c r="O844" s="33" t="s">
        <v>90</v>
      </c>
      <c r="P844" s="33" t="s">
        <v>90</v>
      </c>
      <c r="Q844" s="33" t="s">
        <v>90</v>
      </c>
      <c r="R844" s="33" t="s">
        <v>90</v>
      </c>
      <c r="S844" s="33" t="s">
        <v>90</v>
      </c>
      <c r="T844" s="33" t="s">
        <v>90</v>
      </c>
      <c r="U844" s="33" t="s">
        <v>90</v>
      </c>
      <c r="V844" s="64" t="s">
        <v>90</v>
      </c>
      <c r="W844" s="93">
        <f t="shared" si="150"/>
        <v>1050</v>
      </c>
    </row>
    <row r="845" spans="1:23" ht="21.75" customHeight="1" x14ac:dyDescent="0.25">
      <c r="A845" s="155"/>
      <c r="B845" s="118" t="s">
        <v>94</v>
      </c>
      <c r="C845" s="117" t="s">
        <v>151</v>
      </c>
      <c r="D845" s="104" t="s">
        <v>90</v>
      </c>
      <c r="E845" s="104" t="s">
        <v>90</v>
      </c>
      <c r="F845" s="104" t="s">
        <v>90</v>
      </c>
      <c r="G845" s="104" t="s">
        <v>90</v>
      </c>
      <c r="H845" s="20">
        <v>0</v>
      </c>
      <c r="I845" s="20">
        <v>0</v>
      </c>
      <c r="J845" s="20">
        <v>0</v>
      </c>
      <c r="K845" s="20">
        <v>0</v>
      </c>
      <c r="L845" s="20">
        <v>0</v>
      </c>
      <c r="M845" s="20">
        <v>0</v>
      </c>
      <c r="N845" s="20">
        <v>0</v>
      </c>
      <c r="O845" s="20">
        <v>0</v>
      </c>
      <c r="P845" s="20">
        <v>0</v>
      </c>
      <c r="Q845" s="20">
        <v>0</v>
      </c>
      <c r="R845" s="20">
        <v>0</v>
      </c>
      <c r="S845" s="20">
        <v>0</v>
      </c>
      <c r="T845" s="20">
        <v>0</v>
      </c>
      <c r="U845" s="20">
        <v>0</v>
      </c>
      <c r="V845" s="20">
        <v>0</v>
      </c>
      <c r="W845" s="100">
        <v>0</v>
      </c>
    </row>
    <row r="846" spans="1:23" ht="18.75" customHeight="1" x14ac:dyDescent="0.25">
      <c r="A846" s="148"/>
      <c r="B846" s="118" t="s">
        <v>96</v>
      </c>
      <c r="C846" s="117" t="s">
        <v>151</v>
      </c>
      <c r="D846" s="112" t="s">
        <v>90</v>
      </c>
      <c r="E846" s="112" t="s">
        <v>90</v>
      </c>
      <c r="F846" s="64" t="s">
        <v>90</v>
      </c>
      <c r="G846" s="64" t="s">
        <v>90</v>
      </c>
      <c r="H846" s="64" t="s">
        <v>90</v>
      </c>
      <c r="I846" s="64" t="s">
        <v>90</v>
      </c>
      <c r="J846" s="64" t="s">
        <v>90</v>
      </c>
      <c r="K846" s="33">
        <v>0</v>
      </c>
      <c r="L846" s="33">
        <v>0</v>
      </c>
      <c r="M846" s="12" t="s">
        <v>90</v>
      </c>
      <c r="N846" s="33" t="s">
        <v>90</v>
      </c>
      <c r="O846" s="33" t="s">
        <v>90</v>
      </c>
      <c r="P846" s="33" t="s">
        <v>90</v>
      </c>
      <c r="Q846" s="33" t="s">
        <v>90</v>
      </c>
      <c r="R846" s="64" t="s">
        <v>90</v>
      </c>
      <c r="S846" s="64" t="s">
        <v>90</v>
      </c>
      <c r="T846" s="64" t="s">
        <v>90</v>
      </c>
      <c r="U846" s="64" t="s">
        <v>90</v>
      </c>
      <c r="V846" s="64" t="s">
        <v>90</v>
      </c>
      <c r="W846" s="93" t="s">
        <v>90</v>
      </c>
    </row>
    <row r="847" spans="1:23" ht="148.5" customHeight="1" x14ac:dyDescent="0.25">
      <c r="A847" s="147" t="s">
        <v>852</v>
      </c>
      <c r="B847" s="118" t="s">
        <v>1127</v>
      </c>
      <c r="C847" s="117" t="s">
        <v>90</v>
      </c>
      <c r="D847" s="112" t="s">
        <v>90</v>
      </c>
      <c r="E847" s="64" t="s">
        <v>90</v>
      </c>
      <c r="F847" s="64" t="s">
        <v>620</v>
      </c>
      <c r="G847" s="64" t="s">
        <v>766</v>
      </c>
      <c r="H847" s="64" t="s">
        <v>90</v>
      </c>
      <c r="I847" s="64" t="s">
        <v>90</v>
      </c>
      <c r="J847" s="64" t="s">
        <v>90</v>
      </c>
      <c r="K847" s="64" t="s">
        <v>90</v>
      </c>
      <c r="L847" s="64" t="s">
        <v>90</v>
      </c>
      <c r="M847" s="12" t="s">
        <v>90</v>
      </c>
      <c r="N847" s="64" t="s">
        <v>90</v>
      </c>
      <c r="O847" s="64" t="s">
        <v>90</v>
      </c>
      <c r="P847" s="64" t="s">
        <v>90</v>
      </c>
      <c r="Q847" s="64" t="s">
        <v>90</v>
      </c>
      <c r="R847" s="64" t="s">
        <v>90</v>
      </c>
      <c r="S847" s="64" t="s">
        <v>90</v>
      </c>
      <c r="T847" s="64" t="s">
        <v>90</v>
      </c>
      <c r="U847" s="64" t="s">
        <v>90</v>
      </c>
      <c r="V847" s="64" t="s">
        <v>90</v>
      </c>
      <c r="W847" s="93" t="s">
        <v>90</v>
      </c>
    </row>
    <row r="848" spans="1:23" ht="24" customHeight="1" x14ac:dyDescent="0.25">
      <c r="A848" s="155"/>
      <c r="B848" s="118" t="s">
        <v>91</v>
      </c>
      <c r="C848" s="117" t="s">
        <v>151</v>
      </c>
      <c r="D848" s="112" t="s">
        <v>90</v>
      </c>
      <c r="E848" s="64" t="s">
        <v>90</v>
      </c>
      <c r="F848" s="64" t="s">
        <v>90</v>
      </c>
      <c r="G848" s="64" t="s">
        <v>90</v>
      </c>
      <c r="H848" s="64" t="s">
        <v>90</v>
      </c>
      <c r="I848" s="64" t="s">
        <v>90</v>
      </c>
      <c r="J848" s="64" t="s">
        <v>90</v>
      </c>
      <c r="K848" s="33">
        <v>3710</v>
      </c>
      <c r="L848" s="33">
        <v>3812</v>
      </c>
      <c r="M848" s="12" t="s">
        <v>90</v>
      </c>
      <c r="N848" s="33" t="s">
        <v>90</v>
      </c>
      <c r="O848" s="33" t="s">
        <v>90</v>
      </c>
      <c r="P848" s="33" t="s">
        <v>90</v>
      </c>
      <c r="Q848" s="33" t="s">
        <v>90</v>
      </c>
      <c r="R848" s="64" t="s">
        <v>90</v>
      </c>
      <c r="S848" s="64" t="s">
        <v>90</v>
      </c>
      <c r="T848" s="64" t="s">
        <v>90</v>
      </c>
      <c r="U848" s="64" t="s">
        <v>90</v>
      </c>
      <c r="V848" s="64" t="s">
        <v>90</v>
      </c>
      <c r="W848" s="93">
        <f t="shared" si="150"/>
        <v>7522</v>
      </c>
    </row>
    <row r="849" spans="1:23" ht="24" customHeight="1" x14ac:dyDescent="0.25">
      <c r="A849" s="155"/>
      <c r="B849" s="118" t="s">
        <v>94</v>
      </c>
      <c r="C849" s="117" t="s">
        <v>151</v>
      </c>
      <c r="D849" s="112" t="s">
        <v>90</v>
      </c>
      <c r="E849" s="104" t="s">
        <v>90</v>
      </c>
      <c r="F849" s="104" t="s">
        <v>90</v>
      </c>
      <c r="G849" s="104" t="s">
        <v>90</v>
      </c>
      <c r="H849" s="20">
        <v>0</v>
      </c>
      <c r="I849" s="20">
        <v>0</v>
      </c>
      <c r="J849" s="20">
        <v>0</v>
      </c>
      <c r="K849" s="20">
        <v>0</v>
      </c>
      <c r="L849" s="20">
        <v>0</v>
      </c>
      <c r="M849" s="20">
        <v>0</v>
      </c>
      <c r="N849" s="20">
        <v>0</v>
      </c>
      <c r="O849" s="20">
        <v>0</v>
      </c>
      <c r="P849" s="20">
        <v>0</v>
      </c>
      <c r="Q849" s="20">
        <v>0</v>
      </c>
      <c r="R849" s="20">
        <v>0</v>
      </c>
      <c r="S849" s="20">
        <v>0</v>
      </c>
      <c r="T849" s="20">
        <v>0</v>
      </c>
      <c r="U849" s="20">
        <v>0</v>
      </c>
      <c r="V849" s="20">
        <v>0</v>
      </c>
      <c r="W849" s="100">
        <v>0</v>
      </c>
    </row>
    <row r="850" spans="1:23" ht="25.5" customHeight="1" x14ac:dyDescent="0.25">
      <c r="A850" s="155"/>
      <c r="B850" s="118" t="s">
        <v>96</v>
      </c>
      <c r="C850" s="117" t="s">
        <v>151</v>
      </c>
      <c r="D850" s="112" t="s">
        <v>90</v>
      </c>
      <c r="E850" s="112" t="s">
        <v>90</v>
      </c>
      <c r="F850" s="64" t="s">
        <v>90</v>
      </c>
      <c r="G850" s="64" t="s">
        <v>90</v>
      </c>
      <c r="H850" s="64" t="s">
        <v>90</v>
      </c>
      <c r="I850" s="64" t="s">
        <v>90</v>
      </c>
      <c r="J850" s="64" t="s">
        <v>90</v>
      </c>
      <c r="K850" s="33">
        <v>2400</v>
      </c>
      <c r="L850" s="33">
        <v>2700</v>
      </c>
      <c r="M850" s="12" t="s">
        <v>90</v>
      </c>
      <c r="N850" s="33" t="s">
        <v>90</v>
      </c>
      <c r="O850" s="33" t="s">
        <v>90</v>
      </c>
      <c r="P850" s="33" t="s">
        <v>90</v>
      </c>
      <c r="Q850" s="64" t="s">
        <v>90</v>
      </c>
      <c r="R850" s="64" t="s">
        <v>90</v>
      </c>
      <c r="S850" s="64" t="s">
        <v>90</v>
      </c>
      <c r="T850" s="64" t="s">
        <v>90</v>
      </c>
      <c r="U850" s="64" t="s">
        <v>90</v>
      </c>
      <c r="V850" s="64" t="s">
        <v>90</v>
      </c>
      <c r="W850" s="93">
        <f t="shared" si="150"/>
        <v>5100</v>
      </c>
    </row>
    <row r="851" spans="1:23" ht="22.5" customHeight="1" x14ac:dyDescent="0.25">
      <c r="A851" s="148"/>
      <c r="B851" s="118" t="s">
        <v>97</v>
      </c>
      <c r="C851" s="117" t="s">
        <v>151</v>
      </c>
      <c r="D851" s="64" t="s">
        <v>90</v>
      </c>
      <c r="E851" s="64" t="s">
        <v>90</v>
      </c>
      <c r="F851" s="64" t="s">
        <v>90</v>
      </c>
      <c r="G851" s="64" t="s">
        <v>90</v>
      </c>
      <c r="H851" s="64" t="s">
        <v>90</v>
      </c>
      <c r="I851" s="64" t="s">
        <v>90</v>
      </c>
      <c r="J851" s="64" t="s">
        <v>90</v>
      </c>
      <c r="K851" s="33">
        <v>300</v>
      </c>
      <c r="L851" s="33">
        <v>300</v>
      </c>
      <c r="M851" s="12" t="s">
        <v>90</v>
      </c>
      <c r="N851" s="33" t="s">
        <v>90</v>
      </c>
      <c r="O851" s="33" t="s">
        <v>90</v>
      </c>
      <c r="P851" s="33" t="s">
        <v>90</v>
      </c>
      <c r="Q851" s="33" t="s">
        <v>90</v>
      </c>
      <c r="R851" s="64" t="s">
        <v>90</v>
      </c>
      <c r="S851" s="64" t="s">
        <v>90</v>
      </c>
      <c r="T851" s="64" t="s">
        <v>90</v>
      </c>
      <c r="U851" s="64" t="s">
        <v>90</v>
      </c>
      <c r="V851" s="64" t="s">
        <v>90</v>
      </c>
      <c r="W851" s="93">
        <f t="shared" si="150"/>
        <v>600</v>
      </c>
    </row>
    <row r="852" spans="1:23" ht="67.5" customHeight="1" x14ac:dyDescent="0.25">
      <c r="A852" s="147" t="s">
        <v>853</v>
      </c>
      <c r="B852" s="118" t="s">
        <v>854</v>
      </c>
      <c r="C852" s="117" t="s">
        <v>90</v>
      </c>
      <c r="D852" s="64" t="s">
        <v>90</v>
      </c>
      <c r="E852" s="64" t="s">
        <v>90</v>
      </c>
      <c r="F852" s="64" t="s">
        <v>620</v>
      </c>
      <c r="G852" s="64" t="s">
        <v>611</v>
      </c>
      <c r="H852" s="64" t="s">
        <v>90</v>
      </c>
      <c r="I852" s="64" t="s">
        <v>90</v>
      </c>
      <c r="J852" s="64" t="s">
        <v>90</v>
      </c>
      <c r="K852" s="64" t="s">
        <v>90</v>
      </c>
      <c r="L852" s="64" t="s">
        <v>90</v>
      </c>
      <c r="M852" s="12" t="s">
        <v>90</v>
      </c>
      <c r="N852" s="64" t="s">
        <v>90</v>
      </c>
      <c r="O852" s="64" t="s">
        <v>90</v>
      </c>
      <c r="P852" s="64" t="s">
        <v>90</v>
      </c>
      <c r="Q852" s="64" t="s">
        <v>90</v>
      </c>
      <c r="R852" s="64" t="s">
        <v>90</v>
      </c>
      <c r="S852" s="64" t="s">
        <v>90</v>
      </c>
      <c r="T852" s="64" t="s">
        <v>90</v>
      </c>
      <c r="U852" s="64" t="s">
        <v>90</v>
      </c>
      <c r="V852" s="64" t="s">
        <v>90</v>
      </c>
      <c r="W852" s="93" t="s">
        <v>90</v>
      </c>
    </row>
    <row r="853" spans="1:23" ht="27.75" customHeight="1" x14ac:dyDescent="0.25">
      <c r="A853" s="155"/>
      <c r="B853" s="118" t="s">
        <v>91</v>
      </c>
      <c r="C853" s="117" t="s">
        <v>151</v>
      </c>
      <c r="D853" s="64" t="s">
        <v>90</v>
      </c>
      <c r="E853" s="64" t="s">
        <v>90</v>
      </c>
      <c r="F853" s="64" t="s">
        <v>90</v>
      </c>
      <c r="G853" s="64" t="s">
        <v>90</v>
      </c>
      <c r="H853" s="64" t="s">
        <v>90</v>
      </c>
      <c r="I853" s="64" t="s">
        <v>90</v>
      </c>
      <c r="J853" s="64" t="s">
        <v>90</v>
      </c>
      <c r="K853" s="33">
        <v>120</v>
      </c>
      <c r="L853" s="33">
        <v>120</v>
      </c>
      <c r="M853" s="12" t="s">
        <v>90</v>
      </c>
      <c r="N853" s="33" t="s">
        <v>90</v>
      </c>
      <c r="O853" s="33" t="s">
        <v>90</v>
      </c>
      <c r="P853" s="33" t="s">
        <v>90</v>
      </c>
      <c r="Q853" s="33" t="s">
        <v>90</v>
      </c>
      <c r="R853" s="64" t="s">
        <v>90</v>
      </c>
      <c r="S853" s="64" t="s">
        <v>90</v>
      </c>
      <c r="T853" s="64" t="s">
        <v>90</v>
      </c>
      <c r="U853" s="64" t="s">
        <v>90</v>
      </c>
      <c r="V853" s="64" t="s">
        <v>90</v>
      </c>
      <c r="W853" s="93">
        <f t="shared" si="150"/>
        <v>240</v>
      </c>
    </row>
    <row r="854" spans="1:23" ht="24" customHeight="1" x14ac:dyDescent="0.25">
      <c r="A854" s="155"/>
      <c r="B854" s="118" t="s">
        <v>94</v>
      </c>
      <c r="C854" s="117" t="s">
        <v>151</v>
      </c>
      <c r="D854" s="112" t="s">
        <v>90</v>
      </c>
      <c r="E854" s="112" t="s">
        <v>90</v>
      </c>
      <c r="F854" s="112" t="s">
        <v>90</v>
      </c>
      <c r="G854" s="112" t="s">
        <v>90</v>
      </c>
      <c r="H854" s="64" t="s">
        <v>90</v>
      </c>
      <c r="I854" s="64" t="s">
        <v>90</v>
      </c>
      <c r="J854" s="64" t="s">
        <v>90</v>
      </c>
      <c r="K854" s="20">
        <v>0</v>
      </c>
      <c r="L854" s="20">
        <v>0</v>
      </c>
      <c r="M854" s="20">
        <v>0</v>
      </c>
      <c r="N854" s="20">
        <v>0</v>
      </c>
      <c r="O854" s="20">
        <v>0</v>
      </c>
      <c r="P854" s="20">
        <v>0</v>
      </c>
      <c r="Q854" s="20">
        <v>0</v>
      </c>
      <c r="R854" s="20">
        <v>0</v>
      </c>
      <c r="S854" s="20">
        <v>0</v>
      </c>
      <c r="T854" s="20">
        <v>0</v>
      </c>
      <c r="U854" s="20">
        <v>0</v>
      </c>
      <c r="V854" s="20">
        <v>0</v>
      </c>
      <c r="W854" s="100">
        <v>0</v>
      </c>
    </row>
    <row r="855" spans="1:23" ht="20.25" customHeight="1" x14ac:dyDescent="0.25">
      <c r="A855" s="148"/>
      <c r="B855" s="118" t="s">
        <v>96</v>
      </c>
      <c r="C855" s="117" t="s">
        <v>151</v>
      </c>
      <c r="D855" s="112" t="s">
        <v>90</v>
      </c>
      <c r="E855" s="112" t="s">
        <v>90</v>
      </c>
      <c r="F855" s="64" t="s">
        <v>90</v>
      </c>
      <c r="G855" s="64" t="s">
        <v>90</v>
      </c>
      <c r="H855" s="64" t="s">
        <v>90</v>
      </c>
      <c r="I855" s="64" t="s">
        <v>90</v>
      </c>
      <c r="J855" s="64" t="s">
        <v>90</v>
      </c>
      <c r="K855" s="12">
        <v>0</v>
      </c>
      <c r="L855" s="33">
        <v>0</v>
      </c>
      <c r="M855" s="12" t="s">
        <v>90</v>
      </c>
      <c r="N855" s="33" t="s">
        <v>90</v>
      </c>
      <c r="O855" s="33" t="s">
        <v>90</v>
      </c>
      <c r="P855" s="33" t="s">
        <v>90</v>
      </c>
      <c r="Q855" s="33" t="s">
        <v>90</v>
      </c>
      <c r="R855" s="64" t="s">
        <v>90</v>
      </c>
      <c r="S855" s="64" t="s">
        <v>90</v>
      </c>
      <c r="T855" s="64" t="s">
        <v>90</v>
      </c>
      <c r="U855" s="64" t="s">
        <v>90</v>
      </c>
      <c r="V855" s="64" t="s">
        <v>90</v>
      </c>
      <c r="W855" s="93" t="s">
        <v>90</v>
      </c>
    </row>
    <row r="856" spans="1:23" ht="50.25" customHeight="1" x14ac:dyDescent="0.25">
      <c r="A856" s="147" t="s">
        <v>855</v>
      </c>
      <c r="B856" s="122" t="s">
        <v>1101</v>
      </c>
      <c r="C856" s="117" t="s">
        <v>90</v>
      </c>
      <c r="D856" s="64" t="s">
        <v>90</v>
      </c>
      <c r="E856" s="64" t="s">
        <v>90</v>
      </c>
      <c r="F856" s="64" t="s">
        <v>620</v>
      </c>
      <c r="G856" s="64" t="s">
        <v>236</v>
      </c>
      <c r="H856" s="64" t="s">
        <v>90</v>
      </c>
      <c r="I856" s="64" t="s">
        <v>90</v>
      </c>
      <c r="J856" s="64" t="s">
        <v>90</v>
      </c>
      <c r="K856" s="64" t="s">
        <v>90</v>
      </c>
      <c r="L856" s="64" t="s">
        <v>90</v>
      </c>
      <c r="M856" s="43" t="s">
        <v>90</v>
      </c>
      <c r="N856" s="64" t="s">
        <v>90</v>
      </c>
      <c r="O856" s="64" t="s">
        <v>90</v>
      </c>
      <c r="P856" s="64" t="s">
        <v>90</v>
      </c>
      <c r="Q856" s="64" t="s">
        <v>90</v>
      </c>
      <c r="R856" s="64" t="s">
        <v>90</v>
      </c>
      <c r="S856" s="64" t="s">
        <v>90</v>
      </c>
      <c r="T856" s="64" t="s">
        <v>90</v>
      </c>
      <c r="U856" s="64" t="s">
        <v>90</v>
      </c>
      <c r="V856" s="64" t="s">
        <v>90</v>
      </c>
      <c r="W856" s="93" t="s">
        <v>90</v>
      </c>
    </row>
    <row r="857" spans="1:23" ht="27.75" customHeight="1" x14ac:dyDescent="0.25">
      <c r="A857" s="155"/>
      <c r="B857" s="119" t="s">
        <v>91</v>
      </c>
      <c r="C857" s="117" t="s">
        <v>151</v>
      </c>
      <c r="D857" s="64">
        <v>0.3</v>
      </c>
      <c r="E857" s="64" t="s">
        <v>90</v>
      </c>
      <c r="F857" s="64" t="s">
        <v>90</v>
      </c>
      <c r="G857" s="64" t="s">
        <v>90</v>
      </c>
      <c r="H857" s="64" t="s">
        <v>90</v>
      </c>
      <c r="I857" s="64" t="s">
        <v>90</v>
      </c>
      <c r="J857" s="64" t="s">
        <v>90</v>
      </c>
      <c r="K857" s="64">
        <f>K862+K867</f>
        <v>3225.585</v>
      </c>
      <c r="L857" s="64">
        <f>L862+L867</f>
        <v>2362.4930000000004</v>
      </c>
      <c r="M857" s="12" t="s">
        <v>90</v>
      </c>
      <c r="N857" s="33" t="s">
        <v>90</v>
      </c>
      <c r="O857" s="33" t="s">
        <v>90</v>
      </c>
      <c r="P857" s="33" t="s">
        <v>90</v>
      </c>
      <c r="Q857" s="33" t="s">
        <v>90</v>
      </c>
      <c r="R857" s="64" t="s">
        <v>90</v>
      </c>
      <c r="S857" s="64" t="s">
        <v>90</v>
      </c>
      <c r="T857" s="64" t="s">
        <v>90</v>
      </c>
      <c r="U857" s="64" t="s">
        <v>90</v>
      </c>
      <c r="V857" s="64" t="s">
        <v>90</v>
      </c>
      <c r="W857" s="93">
        <f t="shared" si="150"/>
        <v>5588.0780000000004</v>
      </c>
    </row>
    <row r="858" spans="1:23" ht="21.75" customHeight="1" x14ac:dyDescent="0.25">
      <c r="A858" s="155"/>
      <c r="B858" s="118" t="s">
        <v>94</v>
      </c>
      <c r="C858" s="117" t="s">
        <v>151</v>
      </c>
      <c r="D858" s="104" t="s">
        <v>90</v>
      </c>
      <c r="E858" s="104" t="s">
        <v>90</v>
      </c>
      <c r="F858" s="104" t="s">
        <v>90</v>
      </c>
      <c r="G858" s="104" t="s">
        <v>90</v>
      </c>
      <c r="H858" s="20">
        <v>0</v>
      </c>
      <c r="I858" s="20">
        <v>0</v>
      </c>
      <c r="J858" s="20">
        <v>0</v>
      </c>
      <c r="K858" s="20">
        <v>0</v>
      </c>
      <c r="L858" s="20">
        <v>0</v>
      </c>
      <c r="M858" s="20">
        <v>0</v>
      </c>
      <c r="N858" s="20">
        <v>0</v>
      </c>
      <c r="O858" s="20">
        <v>0</v>
      </c>
      <c r="P858" s="20">
        <v>0</v>
      </c>
      <c r="Q858" s="20">
        <v>0</v>
      </c>
      <c r="R858" s="20">
        <v>0</v>
      </c>
      <c r="S858" s="20">
        <v>0</v>
      </c>
      <c r="T858" s="20">
        <v>0</v>
      </c>
      <c r="U858" s="20">
        <v>0</v>
      </c>
      <c r="V858" s="20">
        <v>0</v>
      </c>
      <c r="W858" s="100">
        <v>0</v>
      </c>
    </row>
    <row r="859" spans="1:23" ht="21.75" customHeight="1" x14ac:dyDescent="0.25">
      <c r="A859" s="155"/>
      <c r="B859" s="118" t="s">
        <v>96</v>
      </c>
      <c r="C859" s="117" t="s">
        <v>151</v>
      </c>
      <c r="D859" s="112" t="s">
        <v>90</v>
      </c>
      <c r="E859" s="112" t="s">
        <v>90</v>
      </c>
      <c r="F859" s="64" t="s">
        <v>90</v>
      </c>
      <c r="G859" s="64" t="s">
        <v>90</v>
      </c>
      <c r="H859" s="64" t="s">
        <v>90</v>
      </c>
      <c r="I859" s="64" t="s">
        <v>90</v>
      </c>
      <c r="J859" s="64" t="s">
        <v>90</v>
      </c>
      <c r="K859" s="64">
        <f>K864+K869</f>
        <v>1637.17</v>
      </c>
      <c r="L859" s="64">
        <f>L864+L869</f>
        <v>1589.7560000000001</v>
      </c>
      <c r="M859" s="12" t="s">
        <v>90</v>
      </c>
      <c r="N859" s="33" t="s">
        <v>90</v>
      </c>
      <c r="O859" s="33" t="s">
        <v>90</v>
      </c>
      <c r="P859" s="33" t="s">
        <v>90</v>
      </c>
      <c r="Q859" s="33" t="s">
        <v>90</v>
      </c>
      <c r="R859" s="64" t="s">
        <v>90</v>
      </c>
      <c r="S859" s="64" t="s">
        <v>90</v>
      </c>
      <c r="T859" s="64" t="s">
        <v>90</v>
      </c>
      <c r="U859" s="64" t="s">
        <v>90</v>
      </c>
      <c r="V859" s="64" t="s">
        <v>90</v>
      </c>
      <c r="W859" s="93">
        <f t="shared" si="150"/>
        <v>3226.9260000000004</v>
      </c>
    </row>
    <row r="860" spans="1:23" ht="72.75" customHeight="1" x14ac:dyDescent="0.25">
      <c r="A860" s="64" t="s">
        <v>856</v>
      </c>
      <c r="B860" s="118" t="s">
        <v>857</v>
      </c>
      <c r="C860" s="117" t="s">
        <v>126</v>
      </c>
      <c r="D860" s="64" t="s">
        <v>90</v>
      </c>
      <c r="E860" s="64" t="s">
        <v>90</v>
      </c>
      <c r="F860" s="64" t="s">
        <v>90</v>
      </c>
      <c r="G860" s="64" t="s">
        <v>90</v>
      </c>
      <c r="H860" s="64" t="s">
        <v>90</v>
      </c>
      <c r="I860" s="64" t="s">
        <v>90</v>
      </c>
      <c r="J860" s="64" t="s">
        <v>90</v>
      </c>
      <c r="K860" s="64">
        <v>276</v>
      </c>
      <c r="L860" s="64">
        <v>276</v>
      </c>
      <c r="M860" s="12" t="s">
        <v>90</v>
      </c>
      <c r="N860" s="33" t="s">
        <v>90</v>
      </c>
      <c r="O860" s="33" t="s">
        <v>90</v>
      </c>
      <c r="P860" s="33" t="s">
        <v>90</v>
      </c>
      <c r="Q860" s="64" t="s">
        <v>90</v>
      </c>
      <c r="R860" s="64" t="s">
        <v>90</v>
      </c>
      <c r="S860" s="64" t="s">
        <v>90</v>
      </c>
      <c r="T860" s="64" t="s">
        <v>90</v>
      </c>
      <c r="U860" s="64" t="s">
        <v>90</v>
      </c>
      <c r="V860" s="64" t="s">
        <v>90</v>
      </c>
      <c r="W860" s="93" t="s">
        <v>90</v>
      </c>
    </row>
    <row r="861" spans="1:23" ht="129" customHeight="1" x14ac:dyDescent="0.25">
      <c r="A861" s="147" t="s">
        <v>858</v>
      </c>
      <c r="B861" s="118" t="s">
        <v>859</v>
      </c>
      <c r="C861" s="117" t="s">
        <v>90</v>
      </c>
      <c r="D861" s="64" t="s">
        <v>90</v>
      </c>
      <c r="E861" s="64" t="s">
        <v>38</v>
      </c>
      <c r="F861" s="64" t="s">
        <v>620</v>
      </c>
      <c r="G861" s="64" t="s">
        <v>667</v>
      </c>
      <c r="H861" s="64" t="s">
        <v>90</v>
      </c>
      <c r="I861" s="64" t="s">
        <v>90</v>
      </c>
      <c r="J861" s="64" t="s">
        <v>90</v>
      </c>
      <c r="K861" s="64" t="s">
        <v>90</v>
      </c>
      <c r="L861" s="64" t="s">
        <v>90</v>
      </c>
      <c r="M861" s="12" t="s">
        <v>90</v>
      </c>
      <c r="N861" s="64" t="s">
        <v>90</v>
      </c>
      <c r="O861" s="64" t="s">
        <v>90</v>
      </c>
      <c r="P861" s="64" t="s">
        <v>90</v>
      </c>
      <c r="Q861" s="64" t="s">
        <v>90</v>
      </c>
      <c r="R861" s="64" t="s">
        <v>90</v>
      </c>
      <c r="S861" s="64" t="s">
        <v>90</v>
      </c>
      <c r="T861" s="64" t="s">
        <v>90</v>
      </c>
      <c r="U861" s="64" t="s">
        <v>90</v>
      </c>
      <c r="V861" s="64" t="s">
        <v>90</v>
      </c>
      <c r="W861" s="93" t="s">
        <v>90</v>
      </c>
    </row>
    <row r="862" spans="1:23" ht="21" customHeight="1" x14ac:dyDescent="0.25">
      <c r="A862" s="155"/>
      <c r="B862" s="119" t="s">
        <v>91</v>
      </c>
      <c r="C862" s="117" t="s">
        <v>151</v>
      </c>
      <c r="D862" s="64" t="s">
        <v>90</v>
      </c>
      <c r="E862" s="64" t="s">
        <v>90</v>
      </c>
      <c r="F862" s="64" t="s">
        <v>90</v>
      </c>
      <c r="G862" s="64" t="s">
        <v>90</v>
      </c>
      <c r="H862" s="64" t="s">
        <v>90</v>
      </c>
      <c r="I862" s="64" t="s">
        <v>90</v>
      </c>
      <c r="J862" s="64" t="s">
        <v>90</v>
      </c>
      <c r="K862" s="33">
        <v>1971.0139999999999</v>
      </c>
      <c r="L862" s="33">
        <v>1460.5530000000001</v>
      </c>
      <c r="M862" s="12" t="s">
        <v>90</v>
      </c>
      <c r="N862" s="33" t="s">
        <v>90</v>
      </c>
      <c r="O862" s="33" t="s">
        <v>90</v>
      </c>
      <c r="P862" s="33" t="s">
        <v>90</v>
      </c>
      <c r="Q862" s="33" t="s">
        <v>90</v>
      </c>
      <c r="R862" s="64" t="s">
        <v>90</v>
      </c>
      <c r="S862" s="64" t="s">
        <v>90</v>
      </c>
      <c r="T862" s="64" t="s">
        <v>90</v>
      </c>
      <c r="U862" s="64" t="s">
        <v>90</v>
      </c>
      <c r="V862" s="64" t="s">
        <v>90</v>
      </c>
      <c r="W862" s="93">
        <f t="shared" si="150"/>
        <v>3431.567</v>
      </c>
    </row>
    <row r="863" spans="1:23" ht="20.25" customHeight="1" x14ac:dyDescent="0.25">
      <c r="A863" s="155"/>
      <c r="B863" s="118" t="s">
        <v>94</v>
      </c>
      <c r="C863" s="117" t="s">
        <v>151</v>
      </c>
      <c r="D863" s="104" t="s">
        <v>90</v>
      </c>
      <c r="E863" s="104" t="s">
        <v>90</v>
      </c>
      <c r="F863" s="104" t="s">
        <v>90</v>
      </c>
      <c r="G863" s="104" t="s">
        <v>90</v>
      </c>
      <c r="H863" s="20">
        <v>0</v>
      </c>
      <c r="I863" s="20">
        <v>0</v>
      </c>
      <c r="J863" s="20">
        <v>0</v>
      </c>
      <c r="K863" s="20">
        <v>0</v>
      </c>
      <c r="L863" s="20">
        <v>0</v>
      </c>
      <c r="M863" s="20">
        <v>0</v>
      </c>
      <c r="N863" s="20">
        <v>0</v>
      </c>
      <c r="O863" s="20">
        <v>0</v>
      </c>
      <c r="P863" s="20">
        <v>0</v>
      </c>
      <c r="Q863" s="20">
        <v>0</v>
      </c>
      <c r="R863" s="20">
        <v>0</v>
      </c>
      <c r="S863" s="20">
        <v>0</v>
      </c>
      <c r="T863" s="20">
        <v>0</v>
      </c>
      <c r="U863" s="20">
        <v>0</v>
      </c>
      <c r="V863" s="20">
        <v>0</v>
      </c>
      <c r="W863" s="100">
        <v>0</v>
      </c>
    </row>
    <row r="864" spans="1:23" ht="20.25" customHeight="1" x14ac:dyDescent="0.25">
      <c r="A864" s="148"/>
      <c r="B864" s="118" t="s">
        <v>96</v>
      </c>
      <c r="C864" s="117" t="s">
        <v>151</v>
      </c>
      <c r="D864" s="112" t="s">
        <v>90</v>
      </c>
      <c r="E864" s="112" t="s">
        <v>90</v>
      </c>
      <c r="F864" s="64" t="s">
        <v>90</v>
      </c>
      <c r="G864" s="64" t="s">
        <v>90</v>
      </c>
      <c r="H864" s="64" t="s">
        <v>90</v>
      </c>
      <c r="I864" s="64" t="s">
        <v>90</v>
      </c>
      <c r="J864" s="64" t="s">
        <v>90</v>
      </c>
      <c r="K864" s="33">
        <v>1104.17</v>
      </c>
      <c r="L864" s="33">
        <v>1056.7560000000001</v>
      </c>
      <c r="M864" s="12" t="s">
        <v>90</v>
      </c>
      <c r="N864" s="33" t="s">
        <v>90</v>
      </c>
      <c r="O864" s="33" t="s">
        <v>90</v>
      </c>
      <c r="P864" s="33" t="s">
        <v>90</v>
      </c>
      <c r="Q864" s="64" t="s">
        <v>90</v>
      </c>
      <c r="R864" s="64" t="s">
        <v>90</v>
      </c>
      <c r="S864" s="64" t="s">
        <v>90</v>
      </c>
      <c r="T864" s="64" t="s">
        <v>90</v>
      </c>
      <c r="U864" s="64" t="s">
        <v>90</v>
      </c>
      <c r="V864" s="64" t="s">
        <v>90</v>
      </c>
      <c r="W864" s="93">
        <f t="shared" si="150"/>
        <v>2160.9260000000004</v>
      </c>
    </row>
    <row r="865" spans="1:23" ht="36" customHeight="1" x14ac:dyDescent="0.25">
      <c r="A865" s="64" t="s">
        <v>860</v>
      </c>
      <c r="B865" s="118" t="s">
        <v>1102</v>
      </c>
      <c r="C865" s="117" t="s">
        <v>126</v>
      </c>
      <c r="D865" s="64" t="s">
        <v>90</v>
      </c>
      <c r="E865" s="64" t="s">
        <v>90</v>
      </c>
      <c r="F865" s="64" t="s">
        <v>90</v>
      </c>
      <c r="G865" s="64" t="s">
        <v>90</v>
      </c>
      <c r="H865" s="64" t="s">
        <v>90</v>
      </c>
      <c r="I865" s="64" t="s">
        <v>90</v>
      </c>
      <c r="J865" s="64" t="s">
        <v>90</v>
      </c>
      <c r="K865" s="64">
        <v>180</v>
      </c>
      <c r="L865" s="64">
        <v>180</v>
      </c>
      <c r="M865" s="12" t="s">
        <v>90</v>
      </c>
      <c r="N865" s="64" t="s">
        <v>90</v>
      </c>
      <c r="O865" s="64" t="s">
        <v>90</v>
      </c>
      <c r="P865" s="64" t="s">
        <v>90</v>
      </c>
      <c r="Q865" s="33" t="s">
        <v>90</v>
      </c>
      <c r="R865" s="64" t="s">
        <v>90</v>
      </c>
      <c r="S865" s="64" t="s">
        <v>90</v>
      </c>
      <c r="T865" s="64" t="s">
        <v>90</v>
      </c>
      <c r="U865" s="64" t="s">
        <v>90</v>
      </c>
      <c r="V865" s="64" t="s">
        <v>90</v>
      </c>
      <c r="W865" s="93" t="s">
        <v>90</v>
      </c>
    </row>
    <row r="866" spans="1:23" ht="225.75" customHeight="1" x14ac:dyDescent="0.25">
      <c r="A866" s="147" t="s">
        <v>861</v>
      </c>
      <c r="B866" s="118" t="s">
        <v>862</v>
      </c>
      <c r="C866" s="117" t="s">
        <v>90</v>
      </c>
      <c r="D866" s="64" t="s">
        <v>90</v>
      </c>
      <c r="E866" s="64" t="s">
        <v>38</v>
      </c>
      <c r="F866" s="64" t="s">
        <v>620</v>
      </c>
      <c r="G866" s="64" t="s">
        <v>766</v>
      </c>
      <c r="H866" s="64" t="s">
        <v>90</v>
      </c>
      <c r="I866" s="64" t="s">
        <v>90</v>
      </c>
      <c r="J866" s="64" t="s">
        <v>90</v>
      </c>
      <c r="K866" s="64" t="s">
        <v>90</v>
      </c>
      <c r="L866" s="64" t="s">
        <v>90</v>
      </c>
      <c r="M866" s="12" t="s">
        <v>90</v>
      </c>
      <c r="N866" s="64" t="s">
        <v>90</v>
      </c>
      <c r="O866" s="64" t="s">
        <v>90</v>
      </c>
      <c r="P866" s="64" t="s">
        <v>90</v>
      </c>
      <c r="Q866" s="64" t="s">
        <v>90</v>
      </c>
      <c r="R866" s="64" t="s">
        <v>90</v>
      </c>
      <c r="S866" s="64" t="s">
        <v>90</v>
      </c>
      <c r="T866" s="64" t="s">
        <v>90</v>
      </c>
      <c r="U866" s="64" t="s">
        <v>90</v>
      </c>
      <c r="V866" s="64" t="s">
        <v>90</v>
      </c>
      <c r="W866" s="93" t="s">
        <v>90</v>
      </c>
    </row>
    <row r="867" spans="1:23" ht="21" customHeight="1" x14ac:dyDescent="0.25">
      <c r="A867" s="155"/>
      <c r="B867" s="118" t="s">
        <v>91</v>
      </c>
      <c r="C867" s="117" t="s">
        <v>151</v>
      </c>
      <c r="D867" s="64" t="s">
        <v>90</v>
      </c>
      <c r="E867" s="64" t="s">
        <v>90</v>
      </c>
      <c r="F867" s="64" t="s">
        <v>90</v>
      </c>
      <c r="G867" s="64" t="s">
        <v>90</v>
      </c>
      <c r="H867" s="64" t="s">
        <v>90</v>
      </c>
      <c r="I867" s="64" t="s">
        <v>90</v>
      </c>
      <c r="J867" s="64" t="s">
        <v>90</v>
      </c>
      <c r="K867" s="33">
        <v>1254.5709999999999</v>
      </c>
      <c r="L867" s="33">
        <v>901.94</v>
      </c>
      <c r="M867" s="12" t="s">
        <v>90</v>
      </c>
      <c r="N867" s="33" t="s">
        <v>90</v>
      </c>
      <c r="O867" s="33" t="s">
        <v>90</v>
      </c>
      <c r="P867" s="33" t="s">
        <v>90</v>
      </c>
      <c r="Q867" s="33" t="s">
        <v>90</v>
      </c>
      <c r="R867" s="64" t="s">
        <v>90</v>
      </c>
      <c r="S867" s="64" t="s">
        <v>90</v>
      </c>
      <c r="T867" s="64" t="s">
        <v>90</v>
      </c>
      <c r="U867" s="64" t="s">
        <v>90</v>
      </c>
      <c r="V867" s="64" t="s">
        <v>90</v>
      </c>
      <c r="W867" s="93">
        <f t="shared" si="150"/>
        <v>2156.511</v>
      </c>
    </row>
    <row r="868" spans="1:23" ht="24.75" customHeight="1" x14ac:dyDescent="0.25">
      <c r="A868" s="155"/>
      <c r="B868" s="118" t="s">
        <v>94</v>
      </c>
      <c r="C868" s="117" t="s">
        <v>151</v>
      </c>
      <c r="D868" s="104" t="s">
        <v>90</v>
      </c>
      <c r="E868" s="104" t="s">
        <v>90</v>
      </c>
      <c r="F868" s="104" t="s">
        <v>90</v>
      </c>
      <c r="G868" s="104" t="s">
        <v>90</v>
      </c>
      <c r="H868" s="20">
        <v>0</v>
      </c>
      <c r="I868" s="20">
        <v>0</v>
      </c>
      <c r="J868" s="20">
        <v>0</v>
      </c>
      <c r="K868" s="20">
        <v>0</v>
      </c>
      <c r="L868" s="20">
        <v>0</v>
      </c>
      <c r="M868" s="20">
        <v>0</v>
      </c>
      <c r="N868" s="20">
        <v>0</v>
      </c>
      <c r="O868" s="20">
        <v>0</v>
      </c>
      <c r="P868" s="20">
        <v>0</v>
      </c>
      <c r="Q868" s="20">
        <v>0</v>
      </c>
      <c r="R868" s="20">
        <v>0</v>
      </c>
      <c r="S868" s="20">
        <v>0</v>
      </c>
      <c r="T868" s="20">
        <v>0</v>
      </c>
      <c r="U868" s="20">
        <v>0</v>
      </c>
      <c r="V868" s="20">
        <v>0</v>
      </c>
      <c r="W868" s="100">
        <v>0</v>
      </c>
    </row>
    <row r="869" spans="1:23" ht="27" customHeight="1" x14ac:dyDescent="0.25">
      <c r="A869" s="148"/>
      <c r="B869" s="118" t="s">
        <v>96</v>
      </c>
      <c r="C869" s="117" t="s">
        <v>151</v>
      </c>
      <c r="D869" s="112" t="s">
        <v>90</v>
      </c>
      <c r="E869" s="112" t="s">
        <v>90</v>
      </c>
      <c r="F869" s="64" t="s">
        <v>90</v>
      </c>
      <c r="G869" s="64" t="s">
        <v>90</v>
      </c>
      <c r="H869" s="64" t="s">
        <v>90</v>
      </c>
      <c r="I869" s="64" t="s">
        <v>90</v>
      </c>
      <c r="J869" s="64" t="s">
        <v>90</v>
      </c>
      <c r="K869" s="33">
        <v>533</v>
      </c>
      <c r="L869" s="33">
        <v>533</v>
      </c>
      <c r="M869" s="12" t="s">
        <v>90</v>
      </c>
      <c r="N869" s="33" t="s">
        <v>90</v>
      </c>
      <c r="O869" s="33" t="s">
        <v>90</v>
      </c>
      <c r="P869" s="33" t="s">
        <v>90</v>
      </c>
      <c r="Q869" s="64" t="s">
        <v>90</v>
      </c>
      <c r="R869" s="64" t="s">
        <v>90</v>
      </c>
      <c r="S869" s="64" t="s">
        <v>90</v>
      </c>
      <c r="T869" s="64" t="s">
        <v>90</v>
      </c>
      <c r="U869" s="64" t="s">
        <v>90</v>
      </c>
      <c r="V869" s="64" t="s">
        <v>90</v>
      </c>
      <c r="W869" s="93">
        <f t="shared" ref="W869" si="151">SUM(K869:L869)</f>
        <v>1066</v>
      </c>
    </row>
    <row r="870" spans="1:23" s="45" customFormat="1" ht="40.5" customHeight="1" x14ac:dyDescent="0.25">
      <c r="A870" s="64"/>
      <c r="B870" s="122" t="s">
        <v>593</v>
      </c>
      <c r="C870" s="117" t="s">
        <v>90</v>
      </c>
      <c r="D870" s="64" t="s">
        <v>90</v>
      </c>
      <c r="E870" s="64" t="s">
        <v>90</v>
      </c>
      <c r="F870" s="64" t="s">
        <v>90</v>
      </c>
      <c r="G870" s="64" t="s">
        <v>236</v>
      </c>
      <c r="H870" s="64" t="s">
        <v>90</v>
      </c>
      <c r="I870" s="64" t="s">
        <v>90</v>
      </c>
      <c r="J870" s="64" t="s">
        <v>90</v>
      </c>
      <c r="K870" s="64" t="s">
        <v>90</v>
      </c>
      <c r="L870" s="64" t="s">
        <v>90</v>
      </c>
      <c r="M870" s="12" t="s">
        <v>90</v>
      </c>
      <c r="N870" s="64" t="s">
        <v>90</v>
      </c>
      <c r="O870" s="64" t="s">
        <v>90</v>
      </c>
      <c r="P870" s="64" t="s">
        <v>90</v>
      </c>
      <c r="Q870" s="64" t="s">
        <v>90</v>
      </c>
      <c r="R870" s="64" t="s">
        <v>90</v>
      </c>
      <c r="S870" s="64" t="s">
        <v>90</v>
      </c>
      <c r="T870" s="64" t="s">
        <v>90</v>
      </c>
      <c r="U870" s="64" t="s">
        <v>90</v>
      </c>
      <c r="V870" s="64" t="s">
        <v>90</v>
      </c>
      <c r="W870" s="97" t="s">
        <v>90</v>
      </c>
    </row>
    <row r="871" spans="1:23" s="45" customFormat="1" ht="26.25" customHeight="1" x14ac:dyDescent="0.25">
      <c r="A871" s="58" t="s">
        <v>497</v>
      </c>
      <c r="B871" s="122" t="s">
        <v>487</v>
      </c>
      <c r="C871" s="117" t="s">
        <v>151</v>
      </c>
      <c r="D871" s="64">
        <v>1</v>
      </c>
      <c r="E871" s="64" t="s">
        <v>90</v>
      </c>
      <c r="F871" s="64" t="s">
        <v>90</v>
      </c>
      <c r="G871" s="64" t="s">
        <v>90</v>
      </c>
      <c r="H871" s="180" t="s">
        <v>93</v>
      </c>
      <c r="I871" s="178"/>
      <c r="J871" s="179"/>
      <c r="K871" s="12">
        <f>K874</f>
        <v>145051.4</v>
      </c>
      <c r="L871" s="12">
        <f t="shared" ref="L871:U871" si="152">L874</f>
        <v>144275.29999999999</v>
      </c>
      <c r="M871" s="12">
        <f t="shared" si="152"/>
        <v>65612.854000000007</v>
      </c>
      <c r="N871" s="12">
        <f t="shared" si="152"/>
        <v>110444.09699999999</v>
      </c>
      <c r="O871" s="12">
        <f t="shared" si="152"/>
        <v>111569.9</v>
      </c>
      <c r="P871" s="12">
        <f t="shared" si="152"/>
        <v>113130.79999999999</v>
      </c>
      <c r="Q871" s="12">
        <f t="shared" si="152"/>
        <v>115447.78099999999</v>
      </c>
      <c r="R871" s="12">
        <f t="shared" si="152"/>
        <v>113197.29999999999</v>
      </c>
      <c r="S871" s="12">
        <f t="shared" si="152"/>
        <v>127272.29999999997</v>
      </c>
      <c r="T871" s="12">
        <f t="shared" si="152"/>
        <v>123841.9</v>
      </c>
      <c r="U871" s="12">
        <f t="shared" si="152"/>
        <v>95087.2</v>
      </c>
      <c r="V871" s="12">
        <f t="shared" ref="V871" si="153">V874</f>
        <v>119127.3</v>
      </c>
      <c r="W871" s="93">
        <f>SUM(K871:R871)+S871+T871+U871+0.1+V871</f>
        <v>1384058.2320000001</v>
      </c>
    </row>
    <row r="872" spans="1:23" s="45" customFormat="1" ht="18" customHeight="1" x14ac:dyDescent="0.25">
      <c r="A872" s="58"/>
      <c r="B872" s="118" t="s">
        <v>91</v>
      </c>
      <c r="C872" s="117" t="s">
        <v>90</v>
      </c>
      <c r="D872" s="64" t="s">
        <v>90</v>
      </c>
      <c r="E872" s="64" t="s">
        <v>90</v>
      </c>
      <c r="F872" s="64" t="s">
        <v>90</v>
      </c>
      <c r="G872" s="64" t="s">
        <v>90</v>
      </c>
      <c r="H872" s="64" t="s">
        <v>90</v>
      </c>
      <c r="I872" s="64" t="s">
        <v>90</v>
      </c>
      <c r="J872" s="64" t="s">
        <v>90</v>
      </c>
      <c r="K872" s="64" t="s">
        <v>90</v>
      </c>
      <c r="L872" s="64" t="s">
        <v>90</v>
      </c>
      <c r="M872" s="12" t="s">
        <v>90</v>
      </c>
      <c r="N872" s="64" t="s">
        <v>90</v>
      </c>
      <c r="O872" s="64" t="s">
        <v>90</v>
      </c>
      <c r="P872" s="64" t="s">
        <v>90</v>
      </c>
      <c r="Q872" s="12" t="s">
        <v>90</v>
      </c>
      <c r="R872" s="12" t="s">
        <v>90</v>
      </c>
      <c r="S872" s="12" t="s">
        <v>90</v>
      </c>
      <c r="T872" s="12" t="s">
        <v>90</v>
      </c>
      <c r="U872" s="12" t="s">
        <v>90</v>
      </c>
      <c r="V872" s="12" t="s">
        <v>90</v>
      </c>
      <c r="W872" s="97" t="s">
        <v>90</v>
      </c>
    </row>
    <row r="873" spans="1:23" s="45" customFormat="1" ht="135" customHeight="1" x14ac:dyDescent="0.25">
      <c r="A873" s="64" t="s">
        <v>502</v>
      </c>
      <c r="B873" s="118" t="s">
        <v>592</v>
      </c>
      <c r="C873" s="30" t="s">
        <v>99</v>
      </c>
      <c r="D873" s="59">
        <v>1</v>
      </c>
      <c r="E873" s="64" t="s">
        <v>431</v>
      </c>
      <c r="F873" s="64" t="s">
        <v>612</v>
      </c>
      <c r="G873" s="64" t="s">
        <v>236</v>
      </c>
      <c r="H873" s="64" t="s">
        <v>90</v>
      </c>
      <c r="I873" s="64" t="s">
        <v>90</v>
      </c>
      <c r="J873" s="64" t="s">
        <v>90</v>
      </c>
      <c r="K873" s="64">
        <v>100</v>
      </c>
      <c r="L873" s="64">
        <v>97</v>
      </c>
      <c r="M873" s="12">
        <v>100</v>
      </c>
      <c r="N873" s="64">
        <v>100</v>
      </c>
      <c r="O873" s="64">
        <v>100</v>
      </c>
      <c r="P873" s="64">
        <v>100</v>
      </c>
      <c r="Q873" s="12">
        <v>100</v>
      </c>
      <c r="R873" s="12">
        <v>100</v>
      </c>
      <c r="S873" s="12">
        <v>100</v>
      </c>
      <c r="T873" s="12">
        <v>100</v>
      </c>
      <c r="U873" s="12">
        <v>100</v>
      </c>
      <c r="V873" s="12">
        <v>100</v>
      </c>
      <c r="W873" s="97" t="s">
        <v>90</v>
      </c>
    </row>
    <row r="874" spans="1:23" s="45" customFormat="1" ht="71.25" customHeight="1" x14ac:dyDescent="0.25">
      <c r="A874" s="60" t="s">
        <v>498</v>
      </c>
      <c r="B874" s="122" t="s">
        <v>318</v>
      </c>
      <c r="C874" s="141" t="s">
        <v>151</v>
      </c>
      <c r="D874" s="64">
        <v>1</v>
      </c>
      <c r="E874" s="59" t="s">
        <v>90</v>
      </c>
      <c r="F874" s="147" t="s">
        <v>90</v>
      </c>
      <c r="G874" s="184" t="s">
        <v>90</v>
      </c>
      <c r="H874" s="2" t="s">
        <v>93</v>
      </c>
      <c r="I874" s="2"/>
      <c r="J874" s="2"/>
      <c r="K874" s="10">
        <f>SUM(K875:K892)</f>
        <v>145051.4</v>
      </c>
      <c r="L874" s="10">
        <f t="shared" ref="L874:R874" si="154">SUM(L875:L892)</f>
        <v>144275.29999999999</v>
      </c>
      <c r="M874" s="10">
        <f t="shared" si="154"/>
        <v>65612.854000000007</v>
      </c>
      <c r="N874" s="10">
        <f t="shared" si="154"/>
        <v>110444.09699999999</v>
      </c>
      <c r="O874" s="10">
        <f>SUM(O875:O892)</f>
        <v>111569.9</v>
      </c>
      <c r="P874" s="10">
        <f t="shared" si="154"/>
        <v>113130.79999999999</v>
      </c>
      <c r="Q874" s="10">
        <f t="shared" si="154"/>
        <v>115447.78099999999</v>
      </c>
      <c r="R874" s="10">
        <f t="shared" si="154"/>
        <v>113197.29999999999</v>
      </c>
      <c r="S874" s="10">
        <f>SUM(S875:S891)</f>
        <v>127272.29999999997</v>
      </c>
      <c r="T874" s="10">
        <f>SUM(T875:T892)</f>
        <v>123841.9</v>
      </c>
      <c r="U874" s="10">
        <f>SUM(U875:U892)</f>
        <v>95087.2</v>
      </c>
      <c r="V874" s="10">
        <f>SUM(V875:V892)</f>
        <v>119127.3</v>
      </c>
      <c r="W874" s="93">
        <f>SUM(K874:S874)+T874+U874+0.1+V874</f>
        <v>1384058.2320000001</v>
      </c>
    </row>
    <row r="875" spans="1:23" s="45" customFormat="1" ht="18" customHeight="1" x14ac:dyDescent="0.25">
      <c r="A875" s="72"/>
      <c r="B875" s="137" t="s">
        <v>91</v>
      </c>
      <c r="C875" s="165"/>
      <c r="D875" s="57" t="s">
        <v>90</v>
      </c>
      <c r="E875" s="57" t="s">
        <v>90</v>
      </c>
      <c r="F875" s="155"/>
      <c r="G875" s="184"/>
      <c r="H875" s="14" t="s">
        <v>2</v>
      </c>
      <c r="I875" s="14" t="s">
        <v>554</v>
      </c>
      <c r="J875" s="64">
        <v>242</v>
      </c>
      <c r="K875" s="12">
        <v>815</v>
      </c>
      <c r="L875" s="12">
        <v>1101.4000000000001</v>
      </c>
      <c r="M875" s="12">
        <v>1085.25</v>
      </c>
      <c r="N875" s="12">
        <v>0</v>
      </c>
      <c r="O875" s="12">
        <v>1840.8</v>
      </c>
      <c r="P875" s="12">
        <f>555+1068.6</f>
        <v>1623.6</v>
      </c>
      <c r="Q875" s="22">
        <v>1198.1590000000001</v>
      </c>
      <c r="R875" s="12">
        <v>1371.6</v>
      </c>
      <c r="S875" s="12">
        <v>1049.5</v>
      </c>
      <c r="T875" s="12">
        <v>3625</v>
      </c>
      <c r="U875" s="12">
        <v>2783.3</v>
      </c>
      <c r="V875" s="12">
        <v>3487</v>
      </c>
      <c r="W875" s="93">
        <f>SUM(K875:S875)+T875+U875+V875</f>
        <v>19980.609</v>
      </c>
    </row>
    <row r="876" spans="1:23" s="45" customFormat="1" ht="18" customHeight="1" x14ac:dyDescent="0.25">
      <c r="A876" s="72"/>
      <c r="B876" s="138"/>
      <c r="C876" s="165"/>
      <c r="D876" s="58"/>
      <c r="E876" s="58"/>
      <c r="F876" s="155"/>
      <c r="G876" s="184"/>
      <c r="H876" s="14" t="s">
        <v>2</v>
      </c>
      <c r="I876" s="14" t="s">
        <v>554</v>
      </c>
      <c r="J876" s="64">
        <v>244</v>
      </c>
      <c r="K876" s="12">
        <v>0</v>
      </c>
      <c r="L876" s="12">
        <v>1150.3</v>
      </c>
      <c r="M876" s="12">
        <v>113.8</v>
      </c>
      <c r="N876" s="12">
        <v>2633.79</v>
      </c>
      <c r="O876" s="12">
        <v>705.8</v>
      </c>
      <c r="P876" s="12">
        <f>46.2+20+613.7+199.3</f>
        <v>879.2</v>
      </c>
      <c r="Q876" s="22">
        <v>1244.1400000000001</v>
      </c>
      <c r="R876" s="12">
        <v>1049.3</v>
      </c>
      <c r="S876" s="12">
        <v>945.3</v>
      </c>
      <c r="T876" s="12">
        <v>1343.5</v>
      </c>
      <c r="U876" s="12">
        <v>1031.5</v>
      </c>
      <c r="V876" s="12">
        <v>1292.3</v>
      </c>
      <c r="W876" s="93">
        <f t="shared" ref="W876:W887" si="155">SUM(K876:S876)+T876+U876+V876</f>
        <v>12388.929999999998</v>
      </c>
    </row>
    <row r="877" spans="1:23" s="45" customFormat="1" ht="18" customHeight="1" x14ac:dyDescent="0.25">
      <c r="A877" s="72"/>
      <c r="B877" s="138"/>
      <c r="C877" s="165"/>
      <c r="D877" s="58"/>
      <c r="E877" s="58"/>
      <c r="F877" s="155"/>
      <c r="G877" s="184"/>
      <c r="H877" s="14" t="s">
        <v>2</v>
      </c>
      <c r="I877" s="14" t="s">
        <v>554</v>
      </c>
      <c r="J877" s="64">
        <v>321</v>
      </c>
      <c r="K877" s="12">
        <v>0</v>
      </c>
      <c r="L877" s="12">
        <v>0</v>
      </c>
      <c r="M877" s="12">
        <v>0</v>
      </c>
      <c r="N877" s="12">
        <v>0</v>
      </c>
      <c r="O877" s="12">
        <v>0</v>
      </c>
      <c r="P877" s="12">
        <v>0</v>
      </c>
      <c r="Q877" s="12">
        <v>0</v>
      </c>
      <c r="R877" s="12">
        <v>0</v>
      </c>
      <c r="S877" s="12">
        <v>141.9</v>
      </c>
      <c r="T877" s="12">
        <v>0</v>
      </c>
      <c r="U877" s="12">
        <v>0</v>
      </c>
      <c r="V877" s="12">
        <v>0</v>
      </c>
      <c r="W877" s="83">
        <f t="shared" si="155"/>
        <v>141.9</v>
      </c>
    </row>
    <row r="878" spans="1:23" s="45" customFormat="1" ht="18" customHeight="1" x14ac:dyDescent="0.25">
      <c r="A878" s="72"/>
      <c r="B878" s="138"/>
      <c r="C878" s="165"/>
      <c r="D878" s="58"/>
      <c r="E878" s="58"/>
      <c r="F878" s="155"/>
      <c r="G878" s="184"/>
      <c r="H878" s="14" t="s">
        <v>2</v>
      </c>
      <c r="I878" s="14" t="s">
        <v>554</v>
      </c>
      <c r="J878" s="64">
        <v>831</v>
      </c>
      <c r="K878" s="12">
        <v>722.6</v>
      </c>
      <c r="L878" s="12">
        <v>1</v>
      </c>
      <c r="M878" s="12">
        <v>2</v>
      </c>
      <c r="N878" s="12">
        <v>38.549999999999997</v>
      </c>
      <c r="O878" s="12">
        <v>44.2</v>
      </c>
      <c r="P878" s="12">
        <v>3</v>
      </c>
      <c r="Q878" s="22">
        <v>17.3</v>
      </c>
      <c r="R878" s="12">
        <v>208.7</v>
      </c>
      <c r="S878" s="12">
        <v>208.7</v>
      </c>
      <c r="T878" s="12">
        <v>130</v>
      </c>
      <c r="U878" s="12">
        <v>99.8</v>
      </c>
      <c r="V878" s="12">
        <v>125.1</v>
      </c>
      <c r="W878" s="93">
        <f t="shared" si="155"/>
        <v>1600.9499999999998</v>
      </c>
    </row>
    <row r="879" spans="1:23" s="45" customFormat="1" ht="18" customHeight="1" x14ac:dyDescent="0.25">
      <c r="A879" s="72"/>
      <c r="B879" s="138"/>
      <c r="C879" s="165"/>
      <c r="D879" s="58"/>
      <c r="E879" s="58"/>
      <c r="F879" s="155"/>
      <c r="G879" s="184"/>
      <c r="H879" s="14" t="s">
        <v>2</v>
      </c>
      <c r="I879" s="14" t="s">
        <v>554</v>
      </c>
      <c r="J879" s="64">
        <v>851</v>
      </c>
      <c r="K879" s="12">
        <v>0</v>
      </c>
      <c r="L879" s="12">
        <v>0</v>
      </c>
      <c r="M879" s="12">
        <v>7</v>
      </c>
      <c r="N879" s="12">
        <v>136.69999999999999</v>
      </c>
      <c r="O879" s="12">
        <v>406.4</v>
      </c>
      <c r="P879" s="12">
        <v>0</v>
      </c>
      <c r="Q879" s="12">
        <v>0</v>
      </c>
      <c r="R879" s="12">
        <v>0</v>
      </c>
      <c r="S879" s="12">
        <v>0</v>
      </c>
      <c r="T879" s="12">
        <v>0</v>
      </c>
      <c r="U879" s="12">
        <v>0</v>
      </c>
      <c r="V879" s="12">
        <v>0</v>
      </c>
      <c r="W879" s="93">
        <f t="shared" si="155"/>
        <v>550.09999999999991</v>
      </c>
    </row>
    <row r="880" spans="1:23" s="45" customFormat="1" ht="18" customHeight="1" x14ac:dyDescent="0.25">
      <c r="A880" s="72"/>
      <c r="B880" s="138"/>
      <c r="C880" s="165"/>
      <c r="D880" s="58"/>
      <c r="E880" s="58"/>
      <c r="F880" s="155"/>
      <c r="G880" s="184"/>
      <c r="H880" s="14" t="s">
        <v>2</v>
      </c>
      <c r="I880" s="14" t="s">
        <v>554</v>
      </c>
      <c r="J880" s="64">
        <v>853</v>
      </c>
      <c r="K880" s="12">
        <v>0</v>
      </c>
      <c r="L880" s="12">
        <v>0</v>
      </c>
      <c r="M880" s="12">
        <v>19.350000000000001</v>
      </c>
      <c r="N880" s="12">
        <v>35.506999999999998</v>
      </c>
      <c r="O880" s="12">
        <v>10.199999999999999</v>
      </c>
      <c r="P880" s="12">
        <v>0</v>
      </c>
      <c r="Q880" s="12">
        <v>0</v>
      </c>
      <c r="R880" s="12">
        <v>0</v>
      </c>
      <c r="S880" s="12">
        <v>0</v>
      </c>
      <c r="T880" s="12">
        <v>0</v>
      </c>
      <c r="U880" s="12">
        <v>0</v>
      </c>
      <c r="V880" s="12">
        <v>0</v>
      </c>
      <c r="W880" s="93">
        <f t="shared" si="155"/>
        <v>65.057000000000002</v>
      </c>
    </row>
    <row r="881" spans="1:23" s="45" customFormat="1" ht="18" customHeight="1" x14ac:dyDescent="0.25">
      <c r="A881" s="72"/>
      <c r="B881" s="138"/>
      <c r="C881" s="165"/>
      <c r="D881" s="58"/>
      <c r="E881" s="58"/>
      <c r="F881" s="155"/>
      <c r="G881" s="184"/>
      <c r="H881" s="14" t="s">
        <v>2</v>
      </c>
      <c r="I881" s="64" t="s">
        <v>555</v>
      </c>
      <c r="J881" s="64" t="s">
        <v>3</v>
      </c>
      <c r="K881" s="12">
        <v>99290.4</v>
      </c>
      <c r="L881" s="12">
        <v>107386.7</v>
      </c>
      <c r="M881" s="12">
        <v>46954.6</v>
      </c>
      <c r="N881" s="12">
        <v>80859</v>
      </c>
      <c r="O881" s="12">
        <v>81101.600000000006</v>
      </c>
      <c r="P881" s="12">
        <v>83257.2</v>
      </c>
      <c r="Q881" s="22">
        <v>86013.245999999999</v>
      </c>
      <c r="R881" s="12">
        <v>85017.2</v>
      </c>
      <c r="S881" s="12">
        <v>93197.9</v>
      </c>
      <c r="T881" s="12">
        <v>89505</v>
      </c>
      <c r="U881" s="12">
        <v>68723</v>
      </c>
      <c r="V881" s="12">
        <v>86097.600000000006</v>
      </c>
      <c r="W881" s="93">
        <f t="shared" si="155"/>
        <v>1007403.4459999999</v>
      </c>
    </row>
    <row r="882" spans="1:23" s="45" customFormat="1" ht="18" customHeight="1" x14ac:dyDescent="0.25">
      <c r="A882" s="72"/>
      <c r="B882" s="138"/>
      <c r="C882" s="165"/>
      <c r="D882" s="58"/>
      <c r="E882" s="58"/>
      <c r="F882" s="155"/>
      <c r="G882" s="184"/>
      <c r="H882" s="14" t="s">
        <v>2</v>
      </c>
      <c r="I882" s="64" t="s">
        <v>555</v>
      </c>
      <c r="J882" s="64">
        <v>129</v>
      </c>
      <c r="K882" s="12">
        <v>28112.400000000001</v>
      </c>
      <c r="L882" s="12">
        <v>25450.7</v>
      </c>
      <c r="M882" s="12">
        <v>15218.8</v>
      </c>
      <c r="N882" s="12">
        <v>23664.6</v>
      </c>
      <c r="O882" s="12">
        <v>24446.9</v>
      </c>
      <c r="P882" s="12">
        <v>24695.200000000001</v>
      </c>
      <c r="Q882" s="22">
        <v>25116.036</v>
      </c>
      <c r="R882" s="12">
        <v>23755.7</v>
      </c>
      <c r="S882" s="12">
        <v>29597.7</v>
      </c>
      <c r="T882" s="12">
        <v>27030.5</v>
      </c>
      <c r="U882" s="12">
        <v>20754.400000000001</v>
      </c>
      <c r="V882" s="12">
        <v>26001.5</v>
      </c>
      <c r="W882" s="93">
        <f t="shared" si="155"/>
        <v>293844.43600000005</v>
      </c>
    </row>
    <row r="883" spans="1:23" s="45" customFormat="1" ht="18" customHeight="1" x14ac:dyDescent="0.25">
      <c r="A883" s="72"/>
      <c r="B883" s="138"/>
      <c r="C883" s="165"/>
      <c r="D883" s="58"/>
      <c r="E883" s="58"/>
      <c r="F883" s="155"/>
      <c r="G883" s="184"/>
      <c r="H883" s="14" t="s">
        <v>2</v>
      </c>
      <c r="I883" s="64" t="s">
        <v>555</v>
      </c>
      <c r="J883" s="64" t="s">
        <v>4</v>
      </c>
      <c r="K883" s="12">
        <v>3446.5</v>
      </c>
      <c r="L883" s="12">
        <v>1435.7</v>
      </c>
      <c r="M883" s="12">
        <v>1467.5</v>
      </c>
      <c r="N883" s="12">
        <v>1790</v>
      </c>
      <c r="O883" s="12">
        <v>2235.6</v>
      </c>
      <c r="P883" s="12">
        <v>2005.9</v>
      </c>
      <c r="Q883" s="22">
        <v>1093.5</v>
      </c>
      <c r="R883" s="12">
        <v>894</v>
      </c>
      <c r="S883" s="12">
        <v>1360.5</v>
      </c>
      <c r="T883" s="12">
        <v>1117.9000000000001</v>
      </c>
      <c r="U883" s="12">
        <v>858.3</v>
      </c>
      <c r="V883" s="12">
        <v>1075.3</v>
      </c>
      <c r="W883" s="93">
        <f t="shared" si="155"/>
        <v>18780.699999999997</v>
      </c>
    </row>
    <row r="884" spans="1:23" s="45" customFormat="1" ht="22.5" customHeight="1" x14ac:dyDescent="0.25">
      <c r="A884" s="72"/>
      <c r="B884" s="138"/>
      <c r="C884" s="165"/>
      <c r="D884" s="58"/>
      <c r="E884" s="58"/>
      <c r="F884" s="155"/>
      <c r="G884" s="184"/>
      <c r="H884" s="14" t="s">
        <v>2</v>
      </c>
      <c r="I884" s="64" t="s">
        <v>555</v>
      </c>
      <c r="J884" s="64" t="s">
        <v>5</v>
      </c>
      <c r="K884" s="12">
        <v>1390</v>
      </c>
      <c r="L884" s="12">
        <v>1053.9000000000001</v>
      </c>
      <c r="M884" s="12">
        <v>533.10400000000004</v>
      </c>
      <c r="N884" s="12">
        <v>0</v>
      </c>
      <c r="O884" s="12">
        <v>778.4</v>
      </c>
      <c r="P884" s="12">
        <v>666.7</v>
      </c>
      <c r="Q884" s="22">
        <v>765.4</v>
      </c>
      <c r="R884" s="12">
        <v>752.4</v>
      </c>
      <c r="S884" s="12">
        <v>742.4</v>
      </c>
      <c r="T884" s="12">
        <v>910</v>
      </c>
      <c r="U884" s="12">
        <v>698.7</v>
      </c>
      <c r="V884" s="12">
        <v>875.4</v>
      </c>
      <c r="W884" s="93">
        <f t="shared" si="155"/>
        <v>9166.4039999999986</v>
      </c>
    </row>
    <row r="885" spans="1:23" s="45" customFormat="1" ht="20.25" customHeight="1" x14ac:dyDescent="0.25">
      <c r="A885" s="72"/>
      <c r="B885" s="138"/>
      <c r="C885" s="165"/>
      <c r="D885" s="58"/>
      <c r="E885" s="58"/>
      <c r="F885" s="155"/>
      <c r="G885" s="184"/>
      <c r="H885" s="14" t="s">
        <v>2</v>
      </c>
      <c r="I885" s="64" t="s">
        <v>555</v>
      </c>
      <c r="J885" s="64" t="s">
        <v>78</v>
      </c>
      <c r="K885" s="12">
        <v>1696.7</v>
      </c>
      <c r="L885" s="12">
        <v>220</v>
      </c>
      <c r="M885" s="12">
        <v>189.6</v>
      </c>
      <c r="N885" s="12">
        <v>1285.95</v>
      </c>
      <c r="O885" s="12">
        <v>0</v>
      </c>
      <c r="P885" s="12">
        <v>0</v>
      </c>
      <c r="Q885" s="12">
        <v>0</v>
      </c>
      <c r="R885" s="12">
        <v>148.4</v>
      </c>
      <c r="S885" s="12">
        <v>28.4</v>
      </c>
      <c r="T885" s="12">
        <v>180</v>
      </c>
      <c r="U885" s="12">
        <v>138.19999999999999</v>
      </c>
      <c r="V885" s="12">
        <v>173.1</v>
      </c>
      <c r="W885" s="93">
        <f t="shared" si="155"/>
        <v>4060.35</v>
      </c>
    </row>
    <row r="886" spans="1:23" s="45" customFormat="1" ht="20.25" customHeight="1" x14ac:dyDescent="0.25">
      <c r="A886" s="72"/>
      <c r="B886" s="138"/>
      <c r="C886" s="165"/>
      <c r="D886" s="58"/>
      <c r="E886" s="58"/>
      <c r="F886" s="155"/>
      <c r="G886" s="184"/>
      <c r="H886" s="14" t="s">
        <v>2</v>
      </c>
      <c r="I886" s="64" t="s">
        <v>555</v>
      </c>
      <c r="J886" s="64" t="s">
        <v>6</v>
      </c>
      <c r="K886" s="12">
        <v>11</v>
      </c>
      <c r="L886" s="12">
        <v>5.4</v>
      </c>
      <c r="M886" s="12">
        <v>0</v>
      </c>
      <c r="N886" s="12">
        <v>0</v>
      </c>
      <c r="O886" s="12">
        <v>0</v>
      </c>
      <c r="P886" s="12">
        <v>0</v>
      </c>
      <c r="Q886" s="12">
        <v>0</v>
      </c>
      <c r="R886" s="12">
        <v>0</v>
      </c>
      <c r="S886" s="12">
        <v>0</v>
      </c>
      <c r="T886" s="12">
        <v>0</v>
      </c>
      <c r="U886" s="12">
        <v>0</v>
      </c>
      <c r="V886" s="12">
        <v>0</v>
      </c>
      <c r="W886" s="93">
        <f t="shared" si="155"/>
        <v>16.399999999999999</v>
      </c>
    </row>
    <row r="887" spans="1:23" s="45" customFormat="1" ht="20.25" customHeight="1" x14ac:dyDescent="0.25">
      <c r="A887" s="72"/>
      <c r="B887" s="138"/>
      <c r="C887" s="165"/>
      <c r="D887" s="58"/>
      <c r="E887" s="58"/>
      <c r="F887" s="155"/>
      <c r="G887" s="184"/>
      <c r="H887" s="14" t="s">
        <v>2</v>
      </c>
      <c r="I887" s="64" t="s">
        <v>555</v>
      </c>
      <c r="J887" s="64">
        <v>852</v>
      </c>
      <c r="K887" s="12">
        <v>9.9</v>
      </c>
      <c r="L887" s="12">
        <v>11.8</v>
      </c>
      <c r="M887" s="12">
        <v>0</v>
      </c>
      <c r="N887" s="12">
        <v>0</v>
      </c>
      <c r="O887" s="12">
        <v>0</v>
      </c>
      <c r="P887" s="12">
        <v>0</v>
      </c>
      <c r="Q887" s="12">
        <v>0</v>
      </c>
      <c r="R887" s="12">
        <v>0</v>
      </c>
      <c r="S887" s="12">
        <v>0</v>
      </c>
      <c r="T887" s="12">
        <v>0</v>
      </c>
      <c r="U887" s="12">
        <v>0</v>
      </c>
      <c r="V887" s="12">
        <v>0</v>
      </c>
      <c r="W887" s="93">
        <f t="shared" si="155"/>
        <v>21.700000000000003</v>
      </c>
    </row>
    <row r="888" spans="1:23" s="45" customFormat="1" ht="15.75" customHeight="1" x14ac:dyDescent="0.25">
      <c r="A888" s="72"/>
      <c r="B888" s="138"/>
      <c r="C888" s="165"/>
      <c r="D888" s="58"/>
      <c r="E888" s="58"/>
      <c r="F888" s="155"/>
      <c r="G888" s="184"/>
      <c r="H888" s="14" t="s">
        <v>7</v>
      </c>
      <c r="I888" s="64">
        <v>5140401</v>
      </c>
      <c r="J888" s="64">
        <v>630</v>
      </c>
      <c r="K888" s="12">
        <v>0</v>
      </c>
      <c r="L888" s="12">
        <v>0</v>
      </c>
      <c r="M888" s="12">
        <v>0</v>
      </c>
      <c r="N888" s="12">
        <v>0</v>
      </c>
      <c r="O888" s="12">
        <v>0</v>
      </c>
      <c r="P888" s="12">
        <v>0</v>
      </c>
      <c r="Q888" s="12">
        <v>0</v>
      </c>
      <c r="R888" s="12">
        <v>0</v>
      </c>
      <c r="S888" s="12">
        <v>0</v>
      </c>
      <c r="T888" s="12">
        <v>0</v>
      </c>
      <c r="U888" s="12">
        <v>0</v>
      </c>
      <c r="V888" s="12">
        <v>0</v>
      </c>
      <c r="W888" s="83">
        <f t="shared" ref="W888:W890" si="156">SUM(K888:S888)+T888+U888</f>
        <v>0</v>
      </c>
    </row>
    <row r="889" spans="1:23" ht="20.25" customHeight="1" x14ac:dyDescent="0.25">
      <c r="A889" s="72"/>
      <c r="B889" s="28"/>
      <c r="C889" s="165"/>
      <c r="D889" s="58"/>
      <c r="E889" s="58"/>
      <c r="F889" s="155"/>
      <c r="G889" s="184"/>
      <c r="H889" s="14" t="s">
        <v>7</v>
      </c>
      <c r="I889" s="64">
        <v>5140402</v>
      </c>
      <c r="J889" s="64">
        <v>630</v>
      </c>
      <c r="K889" s="12">
        <v>0</v>
      </c>
      <c r="L889" s="12">
        <v>0</v>
      </c>
      <c r="M889" s="12">
        <v>0</v>
      </c>
      <c r="N889" s="12">
        <v>0</v>
      </c>
      <c r="O889" s="12">
        <v>0</v>
      </c>
      <c r="P889" s="12">
        <v>0</v>
      </c>
      <c r="Q889" s="12">
        <v>0</v>
      </c>
      <c r="R889" s="12">
        <v>0</v>
      </c>
      <c r="S889" s="12">
        <v>0</v>
      </c>
      <c r="T889" s="12">
        <v>0</v>
      </c>
      <c r="U889" s="12">
        <v>0</v>
      </c>
      <c r="V889" s="12">
        <v>0</v>
      </c>
      <c r="W889" s="83">
        <f t="shared" si="156"/>
        <v>0</v>
      </c>
    </row>
    <row r="890" spans="1:23" ht="21.75" customHeight="1" x14ac:dyDescent="0.25">
      <c r="A890" s="72"/>
      <c r="B890" s="28"/>
      <c r="C890" s="165"/>
      <c r="D890" s="58"/>
      <c r="E890" s="58"/>
      <c r="F890" s="155"/>
      <c r="G890" s="184"/>
      <c r="H890" s="14" t="s">
        <v>149</v>
      </c>
      <c r="I890" s="64">
        <v>5210211</v>
      </c>
      <c r="J890" s="64">
        <v>530</v>
      </c>
      <c r="K890" s="12">
        <v>0</v>
      </c>
      <c r="L890" s="12">
        <v>0</v>
      </c>
      <c r="M890" s="12">
        <v>0</v>
      </c>
      <c r="N890" s="12">
        <v>0</v>
      </c>
      <c r="O890" s="12">
        <v>0</v>
      </c>
      <c r="P890" s="12">
        <v>0</v>
      </c>
      <c r="Q890" s="12">
        <v>0</v>
      </c>
      <c r="R890" s="12">
        <v>0</v>
      </c>
      <c r="S890" s="12">
        <v>0</v>
      </c>
      <c r="T890" s="12">
        <v>0</v>
      </c>
      <c r="U890" s="12">
        <v>0</v>
      </c>
      <c r="V890" s="12">
        <v>0</v>
      </c>
      <c r="W890" s="83">
        <f t="shared" si="156"/>
        <v>0</v>
      </c>
    </row>
    <row r="891" spans="1:23" ht="19.5" customHeight="1" x14ac:dyDescent="0.25">
      <c r="A891" s="72"/>
      <c r="B891" s="28"/>
      <c r="C891" s="165"/>
      <c r="D891" s="58"/>
      <c r="E891" s="58"/>
      <c r="F891" s="155"/>
      <c r="G891" s="184"/>
      <c r="H891" s="14" t="s">
        <v>2</v>
      </c>
      <c r="I891" s="64" t="s">
        <v>555</v>
      </c>
      <c r="J891" s="64">
        <v>853</v>
      </c>
      <c r="K891" s="12">
        <v>0</v>
      </c>
      <c r="L891" s="12">
        <v>0</v>
      </c>
      <c r="M891" s="12">
        <v>21.85</v>
      </c>
      <c r="N891" s="12">
        <v>0</v>
      </c>
      <c r="O891" s="12">
        <v>0</v>
      </c>
      <c r="P891" s="12">
        <v>0</v>
      </c>
      <c r="Q891" s="12">
        <v>0</v>
      </c>
      <c r="R891" s="12">
        <v>0</v>
      </c>
      <c r="S891" s="12">
        <v>0</v>
      </c>
      <c r="T891" s="12">
        <v>0</v>
      </c>
      <c r="U891" s="12">
        <v>0</v>
      </c>
      <c r="V891" s="12">
        <v>0</v>
      </c>
      <c r="W891" s="93">
        <f t="shared" ref="W891:W892" si="157">SUM(K891:S891)+T891+U891+V891</f>
        <v>21.85</v>
      </c>
    </row>
    <row r="892" spans="1:23" ht="22.5" customHeight="1" x14ac:dyDescent="0.25">
      <c r="A892" s="72"/>
      <c r="B892" s="28"/>
      <c r="C892" s="142"/>
      <c r="D892" s="58"/>
      <c r="E892" s="58"/>
      <c r="F892" s="148"/>
      <c r="G892" s="184"/>
      <c r="H892" s="14" t="s">
        <v>8</v>
      </c>
      <c r="J892" s="64">
        <v>530</v>
      </c>
      <c r="K892" s="12">
        <v>9556.9</v>
      </c>
      <c r="L892" s="12">
        <v>6458.4</v>
      </c>
      <c r="M892" s="12">
        <v>0</v>
      </c>
      <c r="N892" s="12">
        <v>0</v>
      </c>
      <c r="O892" s="12">
        <v>0</v>
      </c>
      <c r="P892" s="12">
        <v>0</v>
      </c>
      <c r="Q892" s="12">
        <v>0</v>
      </c>
      <c r="R892" s="12">
        <v>0</v>
      </c>
      <c r="S892" s="12">
        <v>0</v>
      </c>
      <c r="T892" s="12">
        <v>0</v>
      </c>
      <c r="U892" s="12">
        <v>0</v>
      </c>
      <c r="V892" s="12">
        <v>0</v>
      </c>
      <c r="W892" s="93">
        <f t="shared" si="157"/>
        <v>16015.3</v>
      </c>
    </row>
    <row r="893" spans="1:23" ht="36" customHeight="1" x14ac:dyDescent="0.25">
      <c r="A893" s="64" t="s">
        <v>499</v>
      </c>
      <c r="B893" s="118" t="s">
        <v>317</v>
      </c>
      <c r="C893" s="117" t="s">
        <v>99</v>
      </c>
      <c r="D893" s="64">
        <v>1</v>
      </c>
      <c r="E893" s="64" t="s">
        <v>432</v>
      </c>
      <c r="F893" s="64" t="s">
        <v>90</v>
      </c>
      <c r="G893" s="64" t="s">
        <v>90</v>
      </c>
      <c r="H893" s="64" t="s">
        <v>90</v>
      </c>
      <c r="I893" s="64" t="s">
        <v>90</v>
      </c>
      <c r="J893" s="64" t="s">
        <v>90</v>
      </c>
      <c r="K893" s="64">
        <v>10</v>
      </c>
      <c r="L893" s="64">
        <v>12</v>
      </c>
      <c r="M893" s="7">
        <v>12</v>
      </c>
      <c r="N893" s="64">
        <v>12</v>
      </c>
      <c r="O893" s="64">
        <v>14</v>
      </c>
      <c r="P893" s="64">
        <v>15</v>
      </c>
      <c r="Q893" s="7">
        <v>16</v>
      </c>
      <c r="R893" s="7">
        <v>16</v>
      </c>
      <c r="S893" s="7">
        <v>16</v>
      </c>
      <c r="T893" s="7">
        <v>16</v>
      </c>
      <c r="U893" s="7">
        <v>16</v>
      </c>
      <c r="V893" s="7">
        <v>16</v>
      </c>
      <c r="W893" s="97" t="s">
        <v>90</v>
      </c>
    </row>
    <row r="894" spans="1:23" ht="48.75" customHeight="1" x14ac:dyDescent="0.25">
      <c r="A894" s="147" t="s">
        <v>488</v>
      </c>
      <c r="B894" s="122" t="s">
        <v>470</v>
      </c>
      <c r="C894" s="117" t="s">
        <v>90</v>
      </c>
      <c r="D894" s="64">
        <v>1</v>
      </c>
      <c r="E894" s="64" t="s">
        <v>90</v>
      </c>
      <c r="F894" s="64" t="s">
        <v>612</v>
      </c>
      <c r="G894" s="64" t="s">
        <v>236</v>
      </c>
      <c r="H894" s="64" t="s">
        <v>90</v>
      </c>
      <c r="I894" s="64" t="s">
        <v>90</v>
      </c>
      <c r="J894" s="64" t="s">
        <v>90</v>
      </c>
      <c r="K894" s="64" t="s">
        <v>90</v>
      </c>
      <c r="L894" s="64" t="s">
        <v>90</v>
      </c>
      <c r="M894" s="12" t="s">
        <v>90</v>
      </c>
      <c r="N894" s="64" t="s">
        <v>90</v>
      </c>
      <c r="O894" s="64" t="s">
        <v>90</v>
      </c>
      <c r="P894" s="64" t="s">
        <v>90</v>
      </c>
      <c r="Q894" s="12" t="s">
        <v>90</v>
      </c>
      <c r="R894" s="64" t="s">
        <v>90</v>
      </c>
      <c r="S894" s="64" t="s">
        <v>90</v>
      </c>
      <c r="T894" s="64" t="s">
        <v>90</v>
      </c>
      <c r="U894" s="64" t="s">
        <v>90</v>
      </c>
      <c r="V894" s="64" t="s">
        <v>90</v>
      </c>
      <c r="W894" s="97" t="s">
        <v>90</v>
      </c>
    </row>
    <row r="895" spans="1:23" ht="31.5" customHeight="1" x14ac:dyDescent="0.25">
      <c r="A895" s="148"/>
      <c r="B895" s="118" t="s">
        <v>91</v>
      </c>
      <c r="C895" s="117" t="s">
        <v>151</v>
      </c>
      <c r="D895" s="64" t="s">
        <v>90</v>
      </c>
      <c r="E895" s="64" t="s">
        <v>90</v>
      </c>
      <c r="F895" s="64" t="s">
        <v>90</v>
      </c>
      <c r="G895" s="64" t="s">
        <v>90</v>
      </c>
      <c r="H895" s="64" t="s">
        <v>90</v>
      </c>
      <c r="I895" s="64" t="s">
        <v>90</v>
      </c>
      <c r="J895" s="64" t="s">
        <v>90</v>
      </c>
      <c r="K895" s="64">
        <v>0</v>
      </c>
      <c r="L895" s="64">
        <v>0</v>
      </c>
      <c r="M895" s="12">
        <v>0</v>
      </c>
      <c r="N895" s="64">
        <v>0</v>
      </c>
      <c r="O895" s="64">
        <v>0</v>
      </c>
      <c r="P895" s="64">
        <v>0</v>
      </c>
      <c r="Q895" s="64">
        <v>0</v>
      </c>
      <c r="R895" s="64">
        <v>0</v>
      </c>
      <c r="S895" s="64">
        <v>0</v>
      </c>
      <c r="T895" s="64">
        <v>0</v>
      </c>
      <c r="U895" s="64">
        <v>0</v>
      </c>
      <c r="V895" s="64">
        <v>0</v>
      </c>
      <c r="W895" s="83">
        <f>SUM(K895:V895)</f>
        <v>0</v>
      </c>
    </row>
    <row r="896" spans="1:23" ht="39" customHeight="1" x14ac:dyDescent="0.25">
      <c r="A896" s="64" t="s">
        <v>1063</v>
      </c>
      <c r="B896" s="3" t="s">
        <v>469</v>
      </c>
      <c r="C896" s="117" t="s">
        <v>99</v>
      </c>
      <c r="D896" s="64" t="s">
        <v>90</v>
      </c>
      <c r="E896" s="64" t="s">
        <v>90</v>
      </c>
      <c r="F896" s="64" t="s">
        <v>90</v>
      </c>
      <c r="G896" s="64" t="s">
        <v>90</v>
      </c>
      <c r="H896" s="64" t="s">
        <v>90</v>
      </c>
      <c r="I896" s="64" t="s">
        <v>90</v>
      </c>
      <c r="J896" s="64" t="s">
        <v>90</v>
      </c>
      <c r="K896" s="12">
        <v>56.5</v>
      </c>
      <c r="L896" s="12">
        <v>54.4</v>
      </c>
      <c r="M896" s="12">
        <v>57.4</v>
      </c>
      <c r="N896" s="12">
        <v>80</v>
      </c>
      <c r="O896" s="12">
        <v>100</v>
      </c>
      <c r="P896" s="12">
        <v>100</v>
      </c>
      <c r="Q896" s="64">
        <v>95</v>
      </c>
      <c r="R896" s="64">
        <v>95</v>
      </c>
      <c r="S896" s="64">
        <v>95</v>
      </c>
      <c r="T896" s="64">
        <v>95</v>
      </c>
      <c r="U896" s="64">
        <v>95</v>
      </c>
      <c r="V896" s="64">
        <v>95</v>
      </c>
      <c r="W896" s="97" t="s">
        <v>90</v>
      </c>
    </row>
    <row r="897" spans="1:23" ht="53.25" customHeight="1" x14ac:dyDescent="0.25">
      <c r="A897" s="57" t="s">
        <v>500</v>
      </c>
      <c r="B897" s="118" t="s">
        <v>316</v>
      </c>
      <c r="C897" s="117" t="s">
        <v>90</v>
      </c>
      <c r="D897" s="64">
        <v>1</v>
      </c>
      <c r="E897" s="64" t="s">
        <v>90</v>
      </c>
      <c r="F897" s="64" t="s">
        <v>90</v>
      </c>
      <c r="G897" s="64" t="s">
        <v>236</v>
      </c>
      <c r="H897" s="64" t="s">
        <v>90</v>
      </c>
      <c r="I897" s="64" t="s">
        <v>90</v>
      </c>
      <c r="J897" s="64" t="s">
        <v>90</v>
      </c>
      <c r="K897" s="64" t="s">
        <v>90</v>
      </c>
      <c r="L897" s="64" t="s">
        <v>90</v>
      </c>
      <c r="M897" s="12" t="s">
        <v>90</v>
      </c>
      <c r="N897" s="64" t="s">
        <v>90</v>
      </c>
      <c r="O897" s="64" t="s">
        <v>90</v>
      </c>
      <c r="P897" s="64" t="s">
        <v>90</v>
      </c>
      <c r="Q897" s="64" t="s">
        <v>90</v>
      </c>
      <c r="R897" s="64" t="s">
        <v>90</v>
      </c>
      <c r="S897" s="64" t="s">
        <v>90</v>
      </c>
      <c r="T897" s="64" t="s">
        <v>90</v>
      </c>
      <c r="U897" s="64" t="s">
        <v>90</v>
      </c>
      <c r="V897" s="64" t="s">
        <v>90</v>
      </c>
      <c r="W897" s="97" t="s">
        <v>90</v>
      </c>
    </row>
    <row r="898" spans="1:23" ht="29.25" customHeight="1" x14ac:dyDescent="0.25">
      <c r="A898" s="57"/>
      <c r="B898" s="118" t="s">
        <v>91</v>
      </c>
      <c r="C898" s="117" t="s">
        <v>151</v>
      </c>
      <c r="D898" s="64" t="s">
        <v>90</v>
      </c>
      <c r="E898" s="64" t="s">
        <v>90</v>
      </c>
      <c r="F898" s="64" t="s">
        <v>90</v>
      </c>
      <c r="G898" s="64" t="s">
        <v>90</v>
      </c>
      <c r="H898" s="64" t="s">
        <v>90</v>
      </c>
      <c r="I898" s="64" t="s">
        <v>90</v>
      </c>
      <c r="J898" s="64" t="s">
        <v>90</v>
      </c>
      <c r="K898" s="64">
        <v>0</v>
      </c>
      <c r="L898" s="64">
        <v>0</v>
      </c>
      <c r="M898" s="12">
        <v>0</v>
      </c>
      <c r="N898" s="64">
        <v>0</v>
      </c>
      <c r="O898" s="64">
        <v>0</v>
      </c>
      <c r="P898" s="64">
        <v>0</v>
      </c>
      <c r="Q898" s="64">
        <v>0</v>
      </c>
      <c r="R898" s="64">
        <v>0</v>
      </c>
      <c r="S898" s="64">
        <v>0</v>
      </c>
      <c r="T898" s="64">
        <v>0</v>
      </c>
      <c r="U898" s="64">
        <v>0</v>
      </c>
      <c r="V898" s="64">
        <v>0</v>
      </c>
      <c r="W898" s="83">
        <f>SUM(K898:V898)</f>
        <v>0</v>
      </c>
    </row>
    <row r="899" spans="1:23" ht="235.5" customHeight="1" x14ac:dyDescent="0.25">
      <c r="A899" s="57" t="s">
        <v>501</v>
      </c>
      <c r="B899" s="118" t="s">
        <v>462</v>
      </c>
      <c r="C899" s="117" t="s">
        <v>99</v>
      </c>
      <c r="D899" s="64">
        <v>1</v>
      </c>
      <c r="E899" s="64" t="s">
        <v>433</v>
      </c>
      <c r="F899" s="64" t="s">
        <v>616</v>
      </c>
      <c r="G899" s="64" t="s">
        <v>90</v>
      </c>
      <c r="H899" s="64" t="s">
        <v>90</v>
      </c>
      <c r="I899" s="64" t="s">
        <v>90</v>
      </c>
      <c r="J899" s="64" t="s">
        <v>90</v>
      </c>
      <c r="K899" s="64">
        <v>13</v>
      </c>
      <c r="L899" s="64">
        <v>15</v>
      </c>
      <c r="M899" s="7">
        <v>16</v>
      </c>
      <c r="N899" s="64">
        <v>16</v>
      </c>
      <c r="O899" s="64">
        <v>17</v>
      </c>
      <c r="P899" s="64">
        <v>20</v>
      </c>
      <c r="Q899" s="64">
        <v>22</v>
      </c>
      <c r="R899" s="64">
        <v>22</v>
      </c>
      <c r="S899" s="64">
        <v>22</v>
      </c>
      <c r="T899" s="64">
        <v>22</v>
      </c>
      <c r="U899" s="64">
        <v>22</v>
      </c>
      <c r="V899" s="64">
        <v>22</v>
      </c>
      <c r="W899" s="97" t="s">
        <v>90</v>
      </c>
    </row>
    <row r="900" spans="1:23" ht="231.75" customHeight="1" x14ac:dyDescent="0.25">
      <c r="A900" s="147" t="s">
        <v>489</v>
      </c>
      <c r="B900" s="122" t="s">
        <v>490</v>
      </c>
      <c r="C900" s="117" t="s">
        <v>90</v>
      </c>
      <c r="D900" s="64">
        <v>1</v>
      </c>
      <c r="E900" s="64" t="s">
        <v>90</v>
      </c>
      <c r="F900" s="64" t="s">
        <v>863</v>
      </c>
      <c r="G900" s="64" t="s">
        <v>1103</v>
      </c>
      <c r="H900" s="64" t="s">
        <v>90</v>
      </c>
      <c r="I900" s="64" t="s">
        <v>90</v>
      </c>
      <c r="J900" s="64" t="s">
        <v>90</v>
      </c>
      <c r="K900" s="64" t="s">
        <v>90</v>
      </c>
      <c r="L900" s="64" t="s">
        <v>90</v>
      </c>
      <c r="M900" s="12" t="s">
        <v>90</v>
      </c>
      <c r="N900" s="64" t="s">
        <v>90</v>
      </c>
      <c r="O900" s="64" t="s">
        <v>90</v>
      </c>
      <c r="P900" s="64" t="s">
        <v>90</v>
      </c>
      <c r="Q900" s="64" t="s">
        <v>90</v>
      </c>
      <c r="R900" s="64" t="s">
        <v>90</v>
      </c>
      <c r="S900" s="64" t="s">
        <v>90</v>
      </c>
      <c r="T900" s="64" t="s">
        <v>90</v>
      </c>
      <c r="U900" s="64" t="s">
        <v>90</v>
      </c>
      <c r="V900" s="64" t="s">
        <v>90</v>
      </c>
      <c r="W900" s="97" t="s">
        <v>90</v>
      </c>
    </row>
    <row r="901" spans="1:23" ht="22.5" customHeight="1" x14ac:dyDescent="0.25">
      <c r="A901" s="155"/>
      <c r="B901" s="119" t="s">
        <v>91</v>
      </c>
      <c r="C901" s="117" t="s">
        <v>90</v>
      </c>
      <c r="D901" s="64">
        <v>1</v>
      </c>
      <c r="E901" s="64" t="s">
        <v>90</v>
      </c>
      <c r="F901" s="64" t="s">
        <v>90</v>
      </c>
      <c r="G901" s="64" t="s">
        <v>90</v>
      </c>
      <c r="H901" s="64" t="s">
        <v>90</v>
      </c>
      <c r="I901" s="64" t="s">
        <v>90</v>
      </c>
      <c r="J901" s="64" t="s">
        <v>90</v>
      </c>
      <c r="K901" s="64" t="s">
        <v>90</v>
      </c>
      <c r="L901" s="64" t="s">
        <v>90</v>
      </c>
      <c r="M901" s="12" t="s">
        <v>90</v>
      </c>
      <c r="N901" s="64" t="s">
        <v>90</v>
      </c>
      <c r="O901" s="64" t="s">
        <v>90</v>
      </c>
      <c r="P901" s="64" t="s">
        <v>90</v>
      </c>
      <c r="Q901" s="64" t="s">
        <v>90</v>
      </c>
      <c r="R901" s="64" t="s">
        <v>90</v>
      </c>
      <c r="S901" s="64" t="s">
        <v>90</v>
      </c>
      <c r="T901" s="64" t="s">
        <v>90</v>
      </c>
      <c r="U901" s="64" t="s">
        <v>90</v>
      </c>
      <c r="V901" s="64" t="s">
        <v>90</v>
      </c>
      <c r="W901" s="97" t="s">
        <v>90</v>
      </c>
    </row>
    <row r="902" spans="1:23" ht="21.75" customHeight="1" x14ac:dyDescent="0.25">
      <c r="A902" s="155"/>
      <c r="B902" s="118" t="s">
        <v>94</v>
      </c>
      <c r="C902" s="117" t="s">
        <v>151</v>
      </c>
      <c r="D902" s="64" t="s">
        <v>90</v>
      </c>
      <c r="E902" s="104" t="s">
        <v>90</v>
      </c>
      <c r="G902" s="5"/>
      <c r="H902" s="64" t="s">
        <v>90</v>
      </c>
      <c r="I902" s="104" t="s">
        <v>90</v>
      </c>
      <c r="J902" s="104" t="s">
        <v>90</v>
      </c>
      <c r="K902" s="64" t="str">
        <f>K922</f>
        <v>Х</v>
      </c>
      <c r="L902" s="64" t="str">
        <f>L922</f>
        <v>Х</v>
      </c>
      <c r="M902" s="12">
        <f>M922+M953+M990+M1026+M969</f>
        <v>18766.189999999999</v>
      </c>
      <c r="N902" s="42">
        <f>N922+N953+N990+N1026+N969</f>
        <v>25870.81</v>
      </c>
      <c r="O902" s="33" t="s">
        <v>90</v>
      </c>
      <c r="P902" s="33" t="s">
        <v>90</v>
      </c>
      <c r="Q902" s="33" t="s">
        <v>90</v>
      </c>
      <c r="R902" s="33" t="s">
        <v>90</v>
      </c>
      <c r="S902" s="33" t="s">
        <v>90</v>
      </c>
      <c r="T902" s="33" t="s">
        <v>90</v>
      </c>
      <c r="U902" s="33" t="s">
        <v>90</v>
      </c>
      <c r="V902" s="64" t="s">
        <v>90</v>
      </c>
      <c r="W902" s="93">
        <f>SUM(L902:S902)</f>
        <v>44637</v>
      </c>
    </row>
    <row r="903" spans="1:23" ht="21.75" customHeight="1" x14ac:dyDescent="0.25">
      <c r="A903" s="155"/>
      <c r="B903" s="118" t="s">
        <v>622</v>
      </c>
      <c r="C903" s="117" t="s">
        <v>151</v>
      </c>
      <c r="D903" s="104" t="s">
        <v>90</v>
      </c>
      <c r="E903" s="104" t="s">
        <v>90</v>
      </c>
      <c r="F903" s="64" t="s">
        <v>90</v>
      </c>
      <c r="G903" s="64" t="s">
        <v>93</v>
      </c>
      <c r="H903" s="104" t="s">
        <v>90</v>
      </c>
      <c r="I903" s="104" t="s">
        <v>90</v>
      </c>
      <c r="J903" s="104" t="s">
        <v>90</v>
      </c>
      <c r="K903" s="81" t="s">
        <v>90</v>
      </c>
      <c r="L903" s="81" t="s">
        <v>90</v>
      </c>
      <c r="M903" s="81">
        <v>0</v>
      </c>
      <c r="N903" s="81">
        <v>0</v>
      </c>
      <c r="O903" s="33" t="s">
        <v>90</v>
      </c>
      <c r="P903" s="33" t="s">
        <v>90</v>
      </c>
      <c r="Q903" s="33" t="s">
        <v>90</v>
      </c>
      <c r="R903" s="33" t="s">
        <v>90</v>
      </c>
      <c r="S903" s="33" t="s">
        <v>90</v>
      </c>
      <c r="T903" s="33" t="s">
        <v>90</v>
      </c>
      <c r="U903" s="33" t="s">
        <v>90</v>
      </c>
      <c r="V903" s="64" t="s">
        <v>90</v>
      </c>
      <c r="W903" s="83">
        <f>SUM(L903:S903)</f>
        <v>0</v>
      </c>
    </row>
    <row r="904" spans="1:23" ht="19.5" customHeight="1" x14ac:dyDescent="0.25">
      <c r="A904" s="58"/>
      <c r="B904" s="118" t="s">
        <v>97</v>
      </c>
      <c r="C904" s="117" t="s">
        <v>151</v>
      </c>
      <c r="D904" s="64" t="s">
        <v>90</v>
      </c>
      <c r="E904" s="64" t="s">
        <v>90</v>
      </c>
      <c r="F904" s="64" t="s">
        <v>90</v>
      </c>
      <c r="H904" s="64" t="s">
        <v>90</v>
      </c>
      <c r="I904" s="64" t="s">
        <v>90</v>
      </c>
      <c r="J904" s="64" t="s">
        <v>90</v>
      </c>
      <c r="K904" s="64" t="str">
        <f>K924</f>
        <v>Х</v>
      </c>
      <c r="L904" s="64" t="str">
        <f>L924</f>
        <v>Х</v>
      </c>
      <c r="M904" s="12">
        <f>M924+M955+M971+M992+M1016</f>
        <v>6644.4859999999999</v>
      </c>
      <c r="N904" s="33">
        <f>N924+N955+N971+N992+N1016+N1028</f>
        <v>3694.42</v>
      </c>
      <c r="O904" s="33" t="s">
        <v>90</v>
      </c>
      <c r="P904" s="33" t="s">
        <v>90</v>
      </c>
      <c r="Q904" s="64" t="s">
        <v>90</v>
      </c>
      <c r="R904" s="64" t="s">
        <v>90</v>
      </c>
      <c r="S904" s="64" t="s">
        <v>90</v>
      </c>
      <c r="T904" s="64" t="s">
        <v>90</v>
      </c>
      <c r="U904" s="64" t="s">
        <v>90</v>
      </c>
      <c r="V904" s="64" t="s">
        <v>90</v>
      </c>
      <c r="W904" s="93">
        <f>SUM(L904:S904)</f>
        <v>10338.905999999999</v>
      </c>
    </row>
    <row r="905" spans="1:23" ht="132.75" customHeight="1" x14ac:dyDescent="0.25">
      <c r="A905" s="64" t="s">
        <v>864</v>
      </c>
      <c r="B905" s="118" t="s">
        <v>1104</v>
      </c>
      <c r="C905" s="117" t="s">
        <v>151</v>
      </c>
      <c r="D905" s="64" t="s">
        <v>90</v>
      </c>
      <c r="E905" s="64" t="s">
        <v>90</v>
      </c>
      <c r="F905" s="64" t="s">
        <v>863</v>
      </c>
      <c r="G905" s="64" t="s">
        <v>90</v>
      </c>
      <c r="H905" s="64" t="s">
        <v>90</v>
      </c>
      <c r="I905" s="64" t="s">
        <v>90</v>
      </c>
      <c r="J905" s="64" t="s">
        <v>90</v>
      </c>
      <c r="K905" s="64" t="str">
        <f>K925</f>
        <v>Х</v>
      </c>
      <c r="L905" s="64" t="str">
        <f>L925</f>
        <v>Х</v>
      </c>
      <c r="M905" s="12" t="s">
        <v>90</v>
      </c>
      <c r="N905" s="33" t="s">
        <v>90</v>
      </c>
      <c r="O905" s="33" t="s">
        <v>90</v>
      </c>
      <c r="P905" s="33" t="s">
        <v>90</v>
      </c>
      <c r="Q905" s="64" t="s">
        <v>90</v>
      </c>
      <c r="R905" s="64" t="s">
        <v>90</v>
      </c>
      <c r="S905" s="64" t="s">
        <v>90</v>
      </c>
      <c r="T905" s="64" t="s">
        <v>90</v>
      </c>
      <c r="U905" s="64" t="s">
        <v>90</v>
      </c>
      <c r="V905" s="64" t="s">
        <v>90</v>
      </c>
      <c r="W905" s="93" t="s">
        <v>90</v>
      </c>
    </row>
    <row r="906" spans="1:23" ht="137.25" customHeight="1" x14ac:dyDescent="0.25">
      <c r="A906" s="64" t="s">
        <v>865</v>
      </c>
      <c r="B906" s="118" t="s">
        <v>866</v>
      </c>
      <c r="C906" s="117" t="s">
        <v>126</v>
      </c>
      <c r="D906" s="64" t="s">
        <v>90</v>
      </c>
      <c r="E906" s="64" t="s">
        <v>38</v>
      </c>
      <c r="F906" s="64" t="s">
        <v>863</v>
      </c>
      <c r="G906" s="64" t="s">
        <v>90</v>
      </c>
      <c r="H906" s="64" t="s">
        <v>90</v>
      </c>
      <c r="I906" s="64" t="s">
        <v>90</v>
      </c>
      <c r="J906" s="64" t="s">
        <v>90</v>
      </c>
      <c r="K906" s="64" t="s">
        <v>90</v>
      </c>
      <c r="L906" s="64" t="s">
        <v>90</v>
      </c>
      <c r="M906" s="12">
        <v>20</v>
      </c>
      <c r="N906" s="64">
        <v>30</v>
      </c>
      <c r="O906" s="64" t="s">
        <v>90</v>
      </c>
      <c r="P906" s="64" t="s">
        <v>90</v>
      </c>
      <c r="Q906" s="64" t="s">
        <v>90</v>
      </c>
      <c r="R906" s="64" t="s">
        <v>90</v>
      </c>
      <c r="S906" s="64" t="s">
        <v>90</v>
      </c>
      <c r="T906" s="64" t="s">
        <v>90</v>
      </c>
      <c r="U906" s="64" t="s">
        <v>90</v>
      </c>
      <c r="V906" s="64" t="s">
        <v>90</v>
      </c>
      <c r="W906" s="97" t="s">
        <v>90</v>
      </c>
    </row>
    <row r="907" spans="1:23" ht="105.75" customHeight="1" x14ac:dyDescent="0.25">
      <c r="A907" s="64" t="s">
        <v>867</v>
      </c>
      <c r="B907" s="118" t="s">
        <v>868</v>
      </c>
      <c r="C907" s="117" t="s">
        <v>126</v>
      </c>
      <c r="D907" s="64" t="s">
        <v>90</v>
      </c>
      <c r="E907" s="64" t="s">
        <v>38</v>
      </c>
      <c r="F907" s="64" t="s">
        <v>863</v>
      </c>
      <c r="G907" s="64" t="s">
        <v>90</v>
      </c>
      <c r="H907" s="64" t="s">
        <v>90</v>
      </c>
      <c r="I907" s="64" t="s">
        <v>90</v>
      </c>
      <c r="J907" s="64" t="s">
        <v>90</v>
      </c>
      <c r="K907" s="64" t="str">
        <f>K927</f>
        <v>Х</v>
      </c>
      <c r="L907" s="64" t="str">
        <f>L927</f>
        <v>Х</v>
      </c>
      <c r="M907" s="12">
        <v>36</v>
      </c>
      <c r="N907" s="64">
        <v>52</v>
      </c>
      <c r="O907" s="64" t="s">
        <v>90</v>
      </c>
      <c r="P907" s="64" t="s">
        <v>90</v>
      </c>
      <c r="Q907" s="64" t="s">
        <v>90</v>
      </c>
      <c r="R907" s="64" t="s">
        <v>90</v>
      </c>
      <c r="S907" s="64" t="s">
        <v>90</v>
      </c>
      <c r="T907" s="64" t="s">
        <v>90</v>
      </c>
      <c r="U907" s="64" t="s">
        <v>90</v>
      </c>
      <c r="V907" s="64" t="s">
        <v>90</v>
      </c>
      <c r="W907" s="97" t="s">
        <v>90</v>
      </c>
    </row>
    <row r="908" spans="1:23" ht="103.5" customHeight="1" x14ac:dyDescent="0.25">
      <c r="A908" s="64" t="s">
        <v>869</v>
      </c>
      <c r="B908" s="118" t="s">
        <v>870</v>
      </c>
      <c r="C908" s="117" t="s">
        <v>126</v>
      </c>
      <c r="D908" s="64" t="s">
        <v>90</v>
      </c>
      <c r="E908" s="64" t="s">
        <v>38</v>
      </c>
      <c r="F908" s="64" t="s">
        <v>863</v>
      </c>
      <c r="G908" s="64" t="s">
        <v>90</v>
      </c>
      <c r="H908" s="64" t="s">
        <v>90</v>
      </c>
      <c r="I908" s="64" t="s">
        <v>90</v>
      </c>
      <c r="J908" s="64" t="s">
        <v>90</v>
      </c>
      <c r="K908" s="64" t="s">
        <v>90</v>
      </c>
      <c r="L908" s="64" t="s">
        <v>90</v>
      </c>
      <c r="M908" s="12">
        <v>36</v>
      </c>
      <c r="N908" s="64">
        <v>50</v>
      </c>
      <c r="O908" s="64" t="s">
        <v>90</v>
      </c>
      <c r="P908" s="64" t="s">
        <v>90</v>
      </c>
      <c r="Q908" s="64" t="s">
        <v>90</v>
      </c>
      <c r="R908" s="64" t="s">
        <v>90</v>
      </c>
      <c r="S908" s="64" t="s">
        <v>90</v>
      </c>
      <c r="T908" s="64" t="s">
        <v>90</v>
      </c>
      <c r="U908" s="64" t="s">
        <v>90</v>
      </c>
      <c r="V908" s="64" t="s">
        <v>90</v>
      </c>
      <c r="W908" s="97" t="s">
        <v>90</v>
      </c>
    </row>
    <row r="909" spans="1:23" ht="69" customHeight="1" x14ac:dyDescent="0.25">
      <c r="A909" s="64" t="s">
        <v>871</v>
      </c>
      <c r="B909" s="118" t="s">
        <v>872</v>
      </c>
      <c r="C909" s="117" t="s">
        <v>126</v>
      </c>
      <c r="D909" s="64" t="s">
        <v>90</v>
      </c>
      <c r="E909" s="64" t="s">
        <v>38</v>
      </c>
      <c r="F909" s="64" t="s">
        <v>863</v>
      </c>
      <c r="G909" s="64" t="s">
        <v>90</v>
      </c>
      <c r="H909" s="64" t="s">
        <v>90</v>
      </c>
      <c r="I909" s="64" t="s">
        <v>90</v>
      </c>
      <c r="J909" s="64" t="s">
        <v>90</v>
      </c>
      <c r="K909" s="64" t="s">
        <v>90</v>
      </c>
      <c r="L909" s="64" t="s">
        <v>90</v>
      </c>
      <c r="M909" s="12">
        <v>37</v>
      </c>
      <c r="N909" s="64">
        <v>50</v>
      </c>
      <c r="O909" s="64" t="s">
        <v>90</v>
      </c>
      <c r="P909" s="64" t="s">
        <v>90</v>
      </c>
      <c r="Q909" s="64" t="s">
        <v>90</v>
      </c>
      <c r="R909" s="64" t="s">
        <v>90</v>
      </c>
      <c r="S909" s="64" t="s">
        <v>90</v>
      </c>
      <c r="T909" s="64" t="s">
        <v>90</v>
      </c>
      <c r="U909" s="64" t="s">
        <v>90</v>
      </c>
      <c r="V909" s="64" t="s">
        <v>90</v>
      </c>
      <c r="W909" s="97" t="s">
        <v>90</v>
      </c>
    </row>
    <row r="910" spans="1:23" ht="66" customHeight="1" x14ac:dyDescent="0.25">
      <c r="A910" s="64" t="s">
        <v>873</v>
      </c>
      <c r="B910" s="118" t="s">
        <v>874</v>
      </c>
      <c r="C910" s="70" t="s">
        <v>126</v>
      </c>
      <c r="D910" s="64" t="s">
        <v>90</v>
      </c>
      <c r="E910" s="64" t="s">
        <v>38</v>
      </c>
      <c r="F910" s="64" t="s">
        <v>863</v>
      </c>
      <c r="G910" s="64" t="s">
        <v>90</v>
      </c>
      <c r="H910" s="64" t="s">
        <v>90</v>
      </c>
      <c r="I910" s="64" t="s">
        <v>90</v>
      </c>
      <c r="J910" s="64" t="s">
        <v>90</v>
      </c>
      <c r="K910" s="64" t="s">
        <v>90</v>
      </c>
      <c r="L910" s="64" t="s">
        <v>90</v>
      </c>
      <c r="M910" s="12">
        <v>20</v>
      </c>
      <c r="N910" s="64">
        <v>30</v>
      </c>
      <c r="O910" s="64" t="s">
        <v>90</v>
      </c>
      <c r="P910" s="64" t="s">
        <v>90</v>
      </c>
      <c r="Q910" s="64" t="s">
        <v>90</v>
      </c>
      <c r="R910" s="64" t="s">
        <v>90</v>
      </c>
      <c r="S910" s="64" t="s">
        <v>90</v>
      </c>
      <c r="T910" s="64" t="s">
        <v>90</v>
      </c>
      <c r="U910" s="64" t="s">
        <v>90</v>
      </c>
      <c r="V910" s="64" t="s">
        <v>90</v>
      </c>
      <c r="W910" s="97" t="s">
        <v>90</v>
      </c>
    </row>
    <row r="911" spans="1:23" ht="62.25" customHeight="1" x14ac:dyDescent="0.25">
      <c r="A911" s="64" t="s">
        <v>875</v>
      </c>
      <c r="B911" s="118" t="s">
        <v>876</v>
      </c>
      <c r="C911" s="70" t="s">
        <v>126</v>
      </c>
      <c r="D911" s="64" t="s">
        <v>90</v>
      </c>
      <c r="E911" s="64" t="s">
        <v>38</v>
      </c>
      <c r="F911" s="64" t="s">
        <v>863</v>
      </c>
      <c r="G911" s="64" t="s">
        <v>90</v>
      </c>
      <c r="H911" s="64" t="s">
        <v>90</v>
      </c>
      <c r="I911" s="64" t="s">
        <v>90</v>
      </c>
      <c r="J911" s="64" t="s">
        <v>90</v>
      </c>
      <c r="K911" s="64" t="s">
        <v>90</v>
      </c>
      <c r="L911" s="64" t="s">
        <v>90</v>
      </c>
      <c r="M911" s="12">
        <v>97</v>
      </c>
      <c r="N911" s="64">
        <v>120</v>
      </c>
      <c r="O911" s="64" t="s">
        <v>90</v>
      </c>
      <c r="P911" s="64" t="s">
        <v>90</v>
      </c>
      <c r="Q911" s="64" t="s">
        <v>90</v>
      </c>
      <c r="R911" s="64" t="s">
        <v>90</v>
      </c>
      <c r="S911" s="64" t="s">
        <v>90</v>
      </c>
      <c r="T911" s="64" t="s">
        <v>90</v>
      </c>
      <c r="U911" s="64" t="s">
        <v>90</v>
      </c>
      <c r="V911" s="64" t="s">
        <v>90</v>
      </c>
      <c r="W911" s="97" t="s">
        <v>90</v>
      </c>
    </row>
    <row r="912" spans="1:23" ht="38.25" customHeight="1" x14ac:dyDescent="0.25">
      <c r="A912" s="64" t="s">
        <v>877</v>
      </c>
      <c r="B912" s="15" t="s">
        <v>1105</v>
      </c>
      <c r="C912" s="70" t="s">
        <v>126</v>
      </c>
      <c r="D912" s="64" t="s">
        <v>90</v>
      </c>
      <c r="E912" s="64" t="s">
        <v>38</v>
      </c>
      <c r="F912" s="64" t="s">
        <v>863</v>
      </c>
      <c r="G912" s="64" t="s">
        <v>90</v>
      </c>
      <c r="H912" s="64" t="s">
        <v>90</v>
      </c>
      <c r="I912" s="64" t="s">
        <v>90</v>
      </c>
      <c r="J912" s="64" t="s">
        <v>90</v>
      </c>
      <c r="K912" s="64" t="s">
        <v>90</v>
      </c>
      <c r="L912" s="64" t="s">
        <v>90</v>
      </c>
      <c r="M912" s="12">
        <v>2</v>
      </c>
      <c r="N912" s="64">
        <v>3</v>
      </c>
      <c r="O912" s="64" t="s">
        <v>90</v>
      </c>
      <c r="P912" s="64" t="s">
        <v>90</v>
      </c>
      <c r="Q912" s="64" t="s">
        <v>90</v>
      </c>
      <c r="R912" s="64" t="s">
        <v>90</v>
      </c>
      <c r="S912" s="64" t="s">
        <v>90</v>
      </c>
      <c r="T912" s="64" t="s">
        <v>90</v>
      </c>
      <c r="U912" s="64" t="s">
        <v>90</v>
      </c>
      <c r="V912" s="64" t="s">
        <v>90</v>
      </c>
      <c r="W912" s="97" t="s">
        <v>90</v>
      </c>
    </row>
    <row r="913" spans="1:23" ht="51.75" customHeight="1" x14ac:dyDescent="0.25">
      <c r="A913" s="64" t="s">
        <v>878</v>
      </c>
      <c r="B913" s="118" t="s">
        <v>879</v>
      </c>
      <c r="C913" s="117" t="s">
        <v>126</v>
      </c>
      <c r="D913" s="64" t="s">
        <v>90</v>
      </c>
      <c r="E913" s="64" t="s">
        <v>38</v>
      </c>
      <c r="F913" s="64" t="s">
        <v>863</v>
      </c>
      <c r="G913" s="64" t="s">
        <v>90</v>
      </c>
      <c r="H913" s="64" t="s">
        <v>90</v>
      </c>
      <c r="I913" s="64" t="s">
        <v>90</v>
      </c>
      <c r="J913" s="64" t="s">
        <v>90</v>
      </c>
      <c r="K913" s="64" t="s">
        <v>90</v>
      </c>
      <c r="L913" s="64" t="s">
        <v>90</v>
      </c>
      <c r="M913" s="12">
        <v>26</v>
      </c>
      <c r="N913" s="64">
        <v>36</v>
      </c>
      <c r="O913" s="64" t="s">
        <v>90</v>
      </c>
      <c r="P913" s="64" t="s">
        <v>90</v>
      </c>
      <c r="Q913" s="64" t="s">
        <v>90</v>
      </c>
      <c r="R913" s="64" t="s">
        <v>90</v>
      </c>
      <c r="S913" s="64" t="s">
        <v>90</v>
      </c>
      <c r="T913" s="64" t="s">
        <v>90</v>
      </c>
      <c r="U913" s="64" t="s">
        <v>90</v>
      </c>
      <c r="V913" s="64" t="s">
        <v>90</v>
      </c>
      <c r="W913" s="97" t="s">
        <v>90</v>
      </c>
    </row>
    <row r="914" spans="1:23" ht="56.25" customHeight="1" x14ac:dyDescent="0.25">
      <c r="A914" s="64" t="s">
        <v>880</v>
      </c>
      <c r="B914" s="118" t="s">
        <v>881</v>
      </c>
      <c r="C914" s="117" t="s">
        <v>126</v>
      </c>
      <c r="D914" s="64" t="s">
        <v>90</v>
      </c>
      <c r="E914" s="64" t="s">
        <v>38</v>
      </c>
      <c r="F914" s="64" t="s">
        <v>863</v>
      </c>
      <c r="G914" s="64" t="s">
        <v>90</v>
      </c>
      <c r="H914" s="64" t="s">
        <v>90</v>
      </c>
      <c r="I914" s="64" t="s">
        <v>90</v>
      </c>
      <c r="J914" s="64" t="s">
        <v>90</v>
      </c>
      <c r="K914" s="64" t="s">
        <v>90</v>
      </c>
      <c r="L914" s="64" t="s">
        <v>90</v>
      </c>
      <c r="M914" s="12">
        <v>1</v>
      </c>
      <c r="N914" s="64">
        <v>3</v>
      </c>
      <c r="O914" s="64" t="s">
        <v>90</v>
      </c>
      <c r="P914" s="64" t="s">
        <v>90</v>
      </c>
      <c r="Q914" s="64" t="s">
        <v>90</v>
      </c>
      <c r="R914" s="64" t="s">
        <v>90</v>
      </c>
      <c r="S914" s="64" t="s">
        <v>90</v>
      </c>
      <c r="T914" s="64" t="s">
        <v>90</v>
      </c>
      <c r="U914" s="64" t="s">
        <v>90</v>
      </c>
      <c r="V914" s="64" t="s">
        <v>90</v>
      </c>
      <c r="W914" s="97" t="s">
        <v>90</v>
      </c>
    </row>
    <row r="915" spans="1:23" ht="53.25" customHeight="1" x14ac:dyDescent="0.25">
      <c r="A915" s="64" t="s">
        <v>882</v>
      </c>
      <c r="B915" s="118" t="s">
        <v>883</v>
      </c>
      <c r="C915" s="117" t="s">
        <v>126</v>
      </c>
      <c r="D915" s="64" t="s">
        <v>90</v>
      </c>
      <c r="E915" s="64" t="s">
        <v>38</v>
      </c>
      <c r="F915" s="64" t="s">
        <v>863</v>
      </c>
      <c r="G915" s="64" t="s">
        <v>90</v>
      </c>
      <c r="H915" s="64" t="s">
        <v>90</v>
      </c>
      <c r="I915" s="64" t="s">
        <v>90</v>
      </c>
      <c r="J915" s="64" t="s">
        <v>90</v>
      </c>
      <c r="K915" s="64" t="s">
        <v>90</v>
      </c>
      <c r="L915" s="64" t="s">
        <v>90</v>
      </c>
      <c r="M915" s="12">
        <v>20</v>
      </c>
      <c r="N915" s="64">
        <v>40</v>
      </c>
      <c r="O915" s="64" t="s">
        <v>90</v>
      </c>
      <c r="P915" s="64" t="s">
        <v>90</v>
      </c>
      <c r="Q915" s="64" t="s">
        <v>90</v>
      </c>
      <c r="R915" s="64" t="s">
        <v>90</v>
      </c>
      <c r="S915" s="64" t="s">
        <v>90</v>
      </c>
      <c r="T915" s="64" t="s">
        <v>90</v>
      </c>
      <c r="U915" s="64" t="s">
        <v>90</v>
      </c>
      <c r="V915" s="64" t="s">
        <v>90</v>
      </c>
      <c r="W915" s="97" t="s">
        <v>90</v>
      </c>
    </row>
    <row r="916" spans="1:23" ht="52.5" customHeight="1" x14ac:dyDescent="0.25">
      <c r="A916" s="64" t="s">
        <v>884</v>
      </c>
      <c r="B916" s="118" t="s">
        <v>885</v>
      </c>
      <c r="C916" s="117" t="s">
        <v>126</v>
      </c>
      <c r="D916" s="64" t="s">
        <v>90</v>
      </c>
      <c r="E916" s="64" t="s">
        <v>38</v>
      </c>
      <c r="F916" s="64" t="s">
        <v>863</v>
      </c>
      <c r="G916" s="64" t="s">
        <v>90</v>
      </c>
      <c r="H916" s="64" t="s">
        <v>90</v>
      </c>
      <c r="I916" s="64" t="s">
        <v>90</v>
      </c>
      <c r="J916" s="64" t="s">
        <v>90</v>
      </c>
      <c r="K916" s="64" t="s">
        <v>90</v>
      </c>
      <c r="L916" s="64" t="s">
        <v>90</v>
      </c>
      <c r="M916" s="12">
        <v>37</v>
      </c>
      <c r="N916" s="64">
        <v>50</v>
      </c>
      <c r="O916" s="64" t="s">
        <v>90</v>
      </c>
      <c r="P916" s="64" t="s">
        <v>90</v>
      </c>
      <c r="Q916" s="64" t="s">
        <v>90</v>
      </c>
      <c r="R916" s="64" t="s">
        <v>90</v>
      </c>
      <c r="S916" s="64" t="s">
        <v>90</v>
      </c>
      <c r="T916" s="64" t="s">
        <v>90</v>
      </c>
      <c r="U916" s="64" t="s">
        <v>90</v>
      </c>
      <c r="V916" s="64" t="s">
        <v>90</v>
      </c>
      <c r="W916" s="97" t="s">
        <v>90</v>
      </c>
    </row>
    <row r="917" spans="1:23" ht="66.75" customHeight="1" x14ac:dyDescent="0.25">
      <c r="A917" s="64" t="s">
        <v>886</v>
      </c>
      <c r="B917" s="118" t="s">
        <v>887</v>
      </c>
      <c r="C917" s="117" t="s">
        <v>126</v>
      </c>
      <c r="D917" s="64" t="s">
        <v>90</v>
      </c>
      <c r="E917" s="64" t="s">
        <v>38</v>
      </c>
      <c r="F917" s="64" t="s">
        <v>863</v>
      </c>
      <c r="G917" s="64" t="s">
        <v>90</v>
      </c>
      <c r="H917" s="64" t="s">
        <v>90</v>
      </c>
      <c r="I917" s="64" t="s">
        <v>90</v>
      </c>
      <c r="J917" s="64" t="s">
        <v>90</v>
      </c>
      <c r="K917" s="64" t="str">
        <f>K931</f>
        <v>Х</v>
      </c>
      <c r="L917" s="64" t="str">
        <f>L931</f>
        <v>Х</v>
      </c>
      <c r="M917" s="12">
        <v>31</v>
      </c>
      <c r="N917" s="64">
        <v>37</v>
      </c>
      <c r="O917" s="64" t="s">
        <v>90</v>
      </c>
      <c r="P917" s="64" t="s">
        <v>90</v>
      </c>
      <c r="Q917" s="64" t="s">
        <v>90</v>
      </c>
      <c r="R917" s="64" t="s">
        <v>90</v>
      </c>
      <c r="S917" s="64" t="s">
        <v>90</v>
      </c>
      <c r="T917" s="64" t="s">
        <v>90</v>
      </c>
      <c r="U917" s="64" t="s">
        <v>90</v>
      </c>
      <c r="V917" s="64" t="s">
        <v>90</v>
      </c>
      <c r="W917" s="97" t="s">
        <v>90</v>
      </c>
    </row>
    <row r="918" spans="1:23" ht="49.5" customHeight="1" x14ac:dyDescent="0.25">
      <c r="A918" s="64" t="s">
        <v>888</v>
      </c>
      <c r="B918" s="118" t="s">
        <v>889</v>
      </c>
      <c r="C918" s="117" t="s">
        <v>99</v>
      </c>
      <c r="D918" s="64" t="s">
        <v>90</v>
      </c>
      <c r="E918" s="64" t="s">
        <v>1106</v>
      </c>
      <c r="F918" s="64" t="s">
        <v>863</v>
      </c>
      <c r="G918" s="64" t="s">
        <v>90</v>
      </c>
      <c r="H918" s="64" t="s">
        <v>90</v>
      </c>
      <c r="I918" s="64" t="s">
        <v>90</v>
      </c>
      <c r="J918" s="64" t="s">
        <v>90</v>
      </c>
      <c r="K918" s="64" t="str">
        <f>K932</f>
        <v>Х</v>
      </c>
      <c r="L918" s="64" t="str">
        <f>L932</f>
        <v>Х</v>
      </c>
      <c r="M918" s="12">
        <v>85</v>
      </c>
      <c r="N918" s="64">
        <v>90</v>
      </c>
      <c r="O918" s="64" t="s">
        <v>90</v>
      </c>
      <c r="P918" s="64" t="s">
        <v>90</v>
      </c>
      <c r="Q918" s="64" t="s">
        <v>90</v>
      </c>
      <c r="R918" s="64" t="s">
        <v>90</v>
      </c>
      <c r="S918" s="64" t="s">
        <v>90</v>
      </c>
      <c r="T918" s="64" t="s">
        <v>90</v>
      </c>
      <c r="U918" s="64" t="s">
        <v>90</v>
      </c>
      <c r="V918" s="64" t="s">
        <v>90</v>
      </c>
      <c r="W918" s="97" t="s">
        <v>90</v>
      </c>
    </row>
    <row r="919" spans="1:23" ht="36" customHeight="1" x14ac:dyDescent="0.25">
      <c r="A919" s="64" t="s">
        <v>890</v>
      </c>
      <c r="B919" s="118" t="s">
        <v>891</v>
      </c>
      <c r="C919" s="117" t="s">
        <v>99</v>
      </c>
      <c r="D919" s="64" t="s">
        <v>90</v>
      </c>
      <c r="E919" s="64" t="s">
        <v>1107</v>
      </c>
      <c r="F919" s="64" t="s">
        <v>863</v>
      </c>
      <c r="G919" s="64" t="s">
        <v>90</v>
      </c>
      <c r="H919" s="64" t="s">
        <v>90</v>
      </c>
      <c r="I919" s="64" t="s">
        <v>90</v>
      </c>
      <c r="J919" s="64" t="s">
        <v>90</v>
      </c>
      <c r="K919" s="64" t="s">
        <v>90</v>
      </c>
      <c r="L919" s="64" t="s">
        <v>90</v>
      </c>
      <c r="M919" s="12">
        <v>70</v>
      </c>
      <c r="N919" s="64">
        <v>100</v>
      </c>
      <c r="O919" s="64" t="s">
        <v>90</v>
      </c>
      <c r="P919" s="64" t="s">
        <v>90</v>
      </c>
      <c r="Q919" s="64" t="s">
        <v>90</v>
      </c>
      <c r="R919" s="64" t="s">
        <v>90</v>
      </c>
      <c r="S919" s="64" t="s">
        <v>90</v>
      </c>
      <c r="T919" s="64" t="s">
        <v>90</v>
      </c>
      <c r="U919" s="64" t="s">
        <v>90</v>
      </c>
      <c r="V919" s="64" t="s">
        <v>90</v>
      </c>
      <c r="W919" s="97" t="s">
        <v>90</v>
      </c>
    </row>
    <row r="920" spans="1:23" ht="85.5" customHeight="1" x14ac:dyDescent="0.25">
      <c r="A920" s="64" t="s">
        <v>892</v>
      </c>
      <c r="B920" s="122" t="s">
        <v>893</v>
      </c>
      <c r="C920" s="117" t="s">
        <v>126</v>
      </c>
      <c r="D920" s="64" t="s">
        <v>90</v>
      </c>
      <c r="E920" s="64" t="s">
        <v>38</v>
      </c>
      <c r="F920" s="64" t="s">
        <v>863</v>
      </c>
      <c r="G920" s="64" t="s">
        <v>894</v>
      </c>
      <c r="H920" s="64" t="s">
        <v>90</v>
      </c>
      <c r="I920" s="64" t="s">
        <v>90</v>
      </c>
      <c r="J920" s="64" t="s">
        <v>90</v>
      </c>
      <c r="K920" s="64" t="str">
        <f>K934</f>
        <v>Х</v>
      </c>
      <c r="L920" s="64" t="str">
        <f>L934</f>
        <v>Х</v>
      </c>
      <c r="M920" s="12">
        <v>1750</v>
      </c>
      <c r="N920" s="64">
        <v>3500</v>
      </c>
      <c r="O920" s="64" t="s">
        <v>90</v>
      </c>
      <c r="P920" s="64" t="s">
        <v>90</v>
      </c>
      <c r="Q920" s="64" t="s">
        <v>90</v>
      </c>
      <c r="R920" s="64" t="s">
        <v>90</v>
      </c>
      <c r="S920" s="64" t="s">
        <v>90</v>
      </c>
      <c r="T920" s="64" t="s">
        <v>90</v>
      </c>
      <c r="U920" s="64" t="s">
        <v>90</v>
      </c>
      <c r="V920" s="64" t="s">
        <v>90</v>
      </c>
      <c r="W920" s="97" t="s">
        <v>90</v>
      </c>
    </row>
    <row r="921" spans="1:23" ht="17.25" customHeight="1" x14ac:dyDescent="0.25">
      <c r="B921" s="118" t="s">
        <v>91</v>
      </c>
      <c r="C921" s="117" t="s">
        <v>90</v>
      </c>
      <c r="D921" s="64">
        <v>0.2</v>
      </c>
      <c r="E921" s="64" t="s">
        <v>90</v>
      </c>
      <c r="F921" s="64" t="s">
        <v>90</v>
      </c>
      <c r="G921" s="104" t="s">
        <v>90</v>
      </c>
      <c r="H921" s="64" t="s">
        <v>90</v>
      </c>
      <c r="I921" s="64" t="s">
        <v>90</v>
      </c>
      <c r="J921" s="64" t="s">
        <v>90</v>
      </c>
      <c r="K921" s="64" t="str">
        <f>K932</f>
        <v>Х</v>
      </c>
      <c r="L921" s="64" t="str">
        <f>L932</f>
        <v>Х</v>
      </c>
      <c r="M921" s="12" t="s">
        <v>90</v>
      </c>
      <c r="N921" s="64" t="s">
        <v>90</v>
      </c>
      <c r="O921" s="64" t="s">
        <v>90</v>
      </c>
      <c r="P921" s="64" t="s">
        <v>90</v>
      </c>
      <c r="Q921" s="64" t="s">
        <v>90</v>
      </c>
      <c r="R921" s="64" t="s">
        <v>90</v>
      </c>
      <c r="S921" s="64" t="s">
        <v>90</v>
      </c>
      <c r="T921" s="64" t="s">
        <v>90</v>
      </c>
      <c r="U921" s="64" t="s">
        <v>90</v>
      </c>
      <c r="V921" s="64" t="s">
        <v>90</v>
      </c>
      <c r="W921" s="97" t="s">
        <v>90</v>
      </c>
    </row>
    <row r="922" spans="1:23" ht="22.5" customHeight="1" x14ac:dyDescent="0.25">
      <c r="B922" s="118" t="s">
        <v>94</v>
      </c>
      <c r="C922" s="117" t="s">
        <v>151</v>
      </c>
      <c r="D922" s="64" t="s">
        <v>90</v>
      </c>
      <c r="E922" s="64" t="s">
        <v>90</v>
      </c>
      <c r="F922" s="104" t="s">
        <v>90</v>
      </c>
      <c r="G922" s="104" t="s">
        <v>90</v>
      </c>
      <c r="H922" s="14" t="s">
        <v>644</v>
      </c>
      <c r="I922" s="14" t="s">
        <v>645</v>
      </c>
      <c r="J922" s="14" t="s">
        <v>646</v>
      </c>
      <c r="K922" s="64" t="s">
        <v>90</v>
      </c>
      <c r="L922" s="64" t="s">
        <v>90</v>
      </c>
      <c r="M922" s="12">
        <f>M928+M932+M936+M940+M945+M949</f>
        <v>10449.423999999999</v>
      </c>
      <c r="N922" s="20">
        <f>N928+N932+N936+N940+N945+N949</f>
        <v>10842.380000000001</v>
      </c>
      <c r="O922" s="64" t="s">
        <v>90</v>
      </c>
      <c r="P922" s="64" t="s">
        <v>90</v>
      </c>
      <c r="Q922" s="64" t="s">
        <v>90</v>
      </c>
      <c r="R922" s="64" t="s">
        <v>90</v>
      </c>
      <c r="S922" s="64" t="s">
        <v>90</v>
      </c>
      <c r="T922" s="64" t="s">
        <v>90</v>
      </c>
      <c r="U922" s="64" t="s">
        <v>90</v>
      </c>
      <c r="V922" s="64" t="s">
        <v>90</v>
      </c>
      <c r="W922" s="93">
        <f>SUM(L922:S922)</f>
        <v>21291.804</v>
      </c>
    </row>
    <row r="923" spans="1:23" ht="21" customHeight="1" x14ac:dyDescent="0.25">
      <c r="B923" s="118" t="s">
        <v>96</v>
      </c>
      <c r="C923" s="117" t="s">
        <v>151</v>
      </c>
      <c r="D923" s="104" t="s">
        <v>90</v>
      </c>
      <c r="E923" s="104" t="s">
        <v>90</v>
      </c>
      <c r="F923" s="64" t="s">
        <v>90</v>
      </c>
      <c r="G923" s="64" t="s">
        <v>90</v>
      </c>
      <c r="H923" s="64" t="s">
        <v>90</v>
      </c>
      <c r="I923" s="104" t="s">
        <v>90</v>
      </c>
      <c r="J923" s="104" t="s">
        <v>90</v>
      </c>
      <c r="K923" s="104" t="s">
        <v>90</v>
      </c>
      <c r="L923" s="104" t="s">
        <v>90</v>
      </c>
      <c r="M923" s="12">
        <v>0</v>
      </c>
      <c r="N923" s="64">
        <v>0</v>
      </c>
      <c r="O923" s="64" t="s">
        <v>90</v>
      </c>
      <c r="P923" s="88" t="s">
        <v>90</v>
      </c>
      <c r="Q923" s="88" t="s">
        <v>90</v>
      </c>
      <c r="R923" s="88" t="s">
        <v>90</v>
      </c>
      <c r="S923" s="88" t="s">
        <v>90</v>
      </c>
      <c r="T923" s="88" t="s">
        <v>90</v>
      </c>
      <c r="U923" s="88" t="s">
        <v>90</v>
      </c>
      <c r="V923" s="64" t="s">
        <v>90</v>
      </c>
      <c r="W923" s="83">
        <f>SUM(L923:S923)</f>
        <v>0</v>
      </c>
    </row>
    <row r="924" spans="1:23" ht="26.25" customHeight="1" x14ac:dyDescent="0.25">
      <c r="B924" s="118" t="s">
        <v>97</v>
      </c>
      <c r="C924" s="117" t="s">
        <v>151</v>
      </c>
      <c r="D924" s="64" t="s">
        <v>90</v>
      </c>
      <c r="E924" s="64" t="s">
        <v>90</v>
      </c>
      <c r="F924" s="64" t="s">
        <v>90</v>
      </c>
      <c r="G924" s="64" t="s">
        <v>90</v>
      </c>
      <c r="H924" s="64" t="s">
        <v>90</v>
      </c>
      <c r="I924" s="64" t="s">
        <v>90</v>
      </c>
      <c r="J924" s="64" t="s">
        <v>90</v>
      </c>
      <c r="K924" s="64" t="s">
        <v>90</v>
      </c>
      <c r="L924" s="64" t="s">
        <v>90</v>
      </c>
      <c r="M924" s="12">
        <f>M930+M934+M938+M942+M947+M951</f>
        <v>4321.2560000000003</v>
      </c>
      <c r="N924" s="33">
        <f>N930+N934+N938+N942+N947+N951</f>
        <v>2466.7199999999998</v>
      </c>
      <c r="O924" s="64" t="s">
        <v>90</v>
      </c>
      <c r="P924" s="64" t="s">
        <v>90</v>
      </c>
      <c r="Q924" s="64" t="s">
        <v>90</v>
      </c>
      <c r="R924" s="64" t="s">
        <v>90</v>
      </c>
      <c r="S924" s="64" t="s">
        <v>90</v>
      </c>
      <c r="T924" s="64" t="s">
        <v>90</v>
      </c>
      <c r="U924" s="64" t="s">
        <v>90</v>
      </c>
      <c r="V924" s="64" t="s">
        <v>90</v>
      </c>
      <c r="W924" s="93">
        <f>SUM(L924:S924)</f>
        <v>6787.9760000000006</v>
      </c>
    </row>
    <row r="925" spans="1:23" ht="96" customHeight="1" x14ac:dyDescent="0.25">
      <c r="A925" s="64" t="s">
        <v>895</v>
      </c>
      <c r="B925" s="118" t="s">
        <v>896</v>
      </c>
      <c r="C925" s="117" t="s">
        <v>151</v>
      </c>
      <c r="D925" s="64" t="s">
        <v>90</v>
      </c>
      <c r="E925" s="64" t="s">
        <v>90</v>
      </c>
      <c r="F925" s="64" t="s">
        <v>90</v>
      </c>
      <c r="G925" s="64" t="s">
        <v>90</v>
      </c>
      <c r="H925" s="64" t="s">
        <v>90</v>
      </c>
      <c r="I925" s="64" t="s">
        <v>90</v>
      </c>
      <c r="J925" s="64" t="s">
        <v>90</v>
      </c>
      <c r="K925" s="64" t="s">
        <v>90</v>
      </c>
      <c r="L925" s="64" t="s">
        <v>90</v>
      </c>
      <c r="M925" s="12" t="s">
        <v>90</v>
      </c>
      <c r="N925" s="64" t="s">
        <v>90</v>
      </c>
      <c r="O925" s="64" t="s">
        <v>90</v>
      </c>
      <c r="P925" s="64" t="s">
        <v>90</v>
      </c>
      <c r="Q925" s="64" t="s">
        <v>90</v>
      </c>
      <c r="R925" s="88" t="s">
        <v>90</v>
      </c>
      <c r="S925" s="88" t="s">
        <v>90</v>
      </c>
      <c r="T925" s="88" t="s">
        <v>90</v>
      </c>
      <c r="U925" s="88" t="s">
        <v>90</v>
      </c>
      <c r="V925" s="64" t="s">
        <v>90</v>
      </c>
      <c r="W925" s="93" t="s">
        <v>90</v>
      </c>
    </row>
    <row r="926" spans="1:23" ht="87.75" customHeight="1" x14ac:dyDescent="0.25">
      <c r="A926" s="147" t="s">
        <v>897</v>
      </c>
      <c r="B926" s="118" t="s">
        <v>898</v>
      </c>
      <c r="C926" s="117" t="s">
        <v>99</v>
      </c>
      <c r="E926" s="64" t="s">
        <v>651</v>
      </c>
      <c r="F926" s="64" t="s">
        <v>863</v>
      </c>
      <c r="G926" s="64" t="s">
        <v>1108</v>
      </c>
      <c r="H926" s="64" t="s">
        <v>90</v>
      </c>
      <c r="I926" s="64" t="s">
        <v>90</v>
      </c>
      <c r="J926" s="64" t="s">
        <v>90</v>
      </c>
      <c r="K926" s="7">
        <v>100</v>
      </c>
      <c r="L926" s="7">
        <v>100</v>
      </c>
      <c r="M926" s="12" t="s">
        <v>90</v>
      </c>
      <c r="N926" s="64" t="s">
        <v>90</v>
      </c>
      <c r="O926" s="64" t="s">
        <v>90</v>
      </c>
      <c r="P926" s="64" t="s">
        <v>90</v>
      </c>
      <c r="Q926" s="33" t="s">
        <v>90</v>
      </c>
      <c r="R926" s="64" t="s">
        <v>90</v>
      </c>
      <c r="S926" s="64" t="s">
        <v>90</v>
      </c>
      <c r="T926" s="64" t="s">
        <v>90</v>
      </c>
      <c r="U926" s="64" t="s">
        <v>90</v>
      </c>
      <c r="V926" s="64" t="s">
        <v>90</v>
      </c>
      <c r="W926" s="94" t="s">
        <v>90</v>
      </c>
    </row>
    <row r="927" spans="1:23" ht="23.25" customHeight="1" x14ac:dyDescent="0.25">
      <c r="A927" s="155"/>
      <c r="B927" s="118" t="s">
        <v>91</v>
      </c>
      <c r="C927" s="117" t="s">
        <v>90</v>
      </c>
      <c r="D927" s="64" t="s">
        <v>90</v>
      </c>
      <c r="E927" s="64" t="s">
        <v>90</v>
      </c>
      <c r="F927" s="64" t="s">
        <v>90</v>
      </c>
      <c r="G927" s="64" t="s">
        <v>90</v>
      </c>
      <c r="H927" s="64" t="s">
        <v>90</v>
      </c>
      <c r="I927" s="64" t="s">
        <v>90</v>
      </c>
      <c r="J927" s="64" t="s">
        <v>90</v>
      </c>
      <c r="K927" s="64" t="s">
        <v>90</v>
      </c>
      <c r="L927" s="64" t="s">
        <v>90</v>
      </c>
      <c r="O927" s="64" t="s">
        <v>90</v>
      </c>
      <c r="P927" s="64" t="s">
        <v>90</v>
      </c>
      <c r="Q927" s="64" t="s">
        <v>90</v>
      </c>
      <c r="R927" s="64" t="s">
        <v>90</v>
      </c>
      <c r="S927" s="64" t="s">
        <v>90</v>
      </c>
      <c r="T927" s="64" t="s">
        <v>90</v>
      </c>
      <c r="U927" s="64" t="s">
        <v>90</v>
      </c>
      <c r="V927" s="64" t="s">
        <v>90</v>
      </c>
      <c r="W927" s="97" t="s">
        <v>90</v>
      </c>
    </row>
    <row r="928" spans="1:23" ht="23.25" customHeight="1" x14ac:dyDescent="0.25">
      <c r="A928" s="155"/>
      <c r="B928" s="118" t="s">
        <v>94</v>
      </c>
      <c r="C928" s="117" t="s">
        <v>151</v>
      </c>
      <c r="D928" s="64" t="s">
        <v>90</v>
      </c>
      <c r="E928" s="64" t="s">
        <v>90</v>
      </c>
      <c r="F928" s="104" t="s">
        <v>90</v>
      </c>
      <c r="G928" s="104" t="s">
        <v>90</v>
      </c>
      <c r="H928" s="64" t="s">
        <v>90</v>
      </c>
      <c r="I928" s="64" t="s">
        <v>90</v>
      </c>
      <c r="J928" s="64" t="s">
        <v>90</v>
      </c>
      <c r="K928" s="88" t="s">
        <v>90</v>
      </c>
      <c r="L928" s="88" t="s">
        <v>90</v>
      </c>
      <c r="M928" s="12">
        <v>412.97</v>
      </c>
      <c r="N928" s="33">
        <v>268.33</v>
      </c>
      <c r="O928" s="33" t="s">
        <v>90</v>
      </c>
      <c r="P928" s="33" t="s">
        <v>90</v>
      </c>
      <c r="Q928" s="33" t="s">
        <v>90</v>
      </c>
      <c r="R928" s="64" t="s">
        <v>90</v>
      </c>
      <c r="S928" s="64" t="s">
        <v>90</v>
      </c>
      <c r="T928" s="64" t="s">
        <v>90</v>
      </c>
      <c r="U928" s="64" t="s">
        <v>90</v>
      </c>
      <c r="V928" s="64" t="s">
        <v>90</v>
      </c>
      <c r="W928" s="93">
        <f>SUM(L928:S928)</f>
        <v>681.3</v>
      </c>
    </row>
    <row r="929" spans="1:23" ht="18" customHeight="1" x14ac:dyDescent="0.25">
      <c r="A929" s="148"/>
      <c r="B929" s="118" t="s">
        <v>96</v>
      </c>
      <c r="C929" s="117" t="s">
        <v>151</v>
      </c>
      <c r="D929" s="104" t="s">
        <v>90</v>
      </c>
      <c r="E929" s="104" t="s">
        <v>90</v>
      </c>
      <c r="F929" s="64" t="s">
        <v>90</v>
      </c>
      <c r="G929" s="64" t="s">
        <v>90</v>
      </c>
      <c r="H929" s="64" t="s">
        <v>90</v>
      </c>
      <c r="I929" s="88" t="s">
        <v>90</v>
      </c>
      <c r="J929" s="88" t="s">
        <v>90</v>
      </c>
      <c r="K929" s="88" t="s">
        <v>90</v>
      </c>
      <c r="L929" s="88" t="s">
        <v>90</v>
      </c>
      <c r="M929" s="12">
        <v>0</v>
      </c>
      <c r="N929" s="20">
        <v>0</v>
      </c>
      <c r="O929" s="33" t="s">
        <v>90</v>
      </c>
      <c r="P929" s="33" t="s">
        <v>90</v>
      </c>
      <c r="Q929" s="33" t="s">
        <v>90</v>
      </c>
      <c r="R929" s="33" t="s">
        <v>90</v>
      </c>
      <c r="S929" s="33" t="s">
        <v>90</v>
      </c>
      <c r="T929" s="33" t="s">
        <v>90</v>
      </c>
      <c r="U929" s="33" t="s">
        <v>90</v>
      </c>
      <c r="V929" s="64" t="s">
        <v>90</v>
      </c>
      <c r="W929" s="83">
        <f>SUM(L929:S929)</f>
        <v>0</v>
      </c>
    </row>
    <row r="930" spans="1:23" ht="84.75" customHeight="1" x14ac:dyDescent="0.25">
      <c r="A930" s="147" t="s">
        <v>899</v>
      </c>
      <c r="B930" s="118" t="s">
        <v>900</v>
      </c>
      <c r="C930" s="117" t="s">
        <v>151</v>
      </c>
      <c r="D930" s="64" t="s">
        <v>90</v>
      </c>
      <c r="E930" s="64" t="s">
        <v>90</v>
      </c>
      <c r="F930" s="64" t="s">
        <v>863</v>
      </c>
      <c r="G930" s="64" t="s">
        <v>894</v>
      </c>
      <c r="H930" s="64" t="s">
        <v>90</v>
      </c>
      <c r="I930" s="64" t="s">
        <v>90</v>
      </c>
      <c r="J930" s="64" t="s">
        <v>90</v>
      </c>
      <c r="K930" s="33"/>
      <c r="L930" s="33"/>
      <c r="M930" s="12">
        <v>176.99</v>
      </c>
      <c r="N930" s="12">
        <v>0</v>
      </c>
      <c r="O930" s="33" t="s">
        <v>90</v>
      </c>
      <c r="P930" s="33" t="s">
        <v>90</v>
      </c>
      <c r="Q930" s="33" t="s">
        <v>90</v>
      </c>
      <c r="R930" s="64" t="s">
        <v>90</v>
      </c>
      <c r="S930" s="64" t="s">
        <v>90</v>
      </c>
      <c r="T930" s="64" t="s">
        <v>90</v>
      </c>
      <c r="U930" s="64" t="s">
        <v>90</v>
      </c>
      <c r="V930" s="64" t="s">
        <v>90</v>
      </c>
      <c r="W930" s="93">
        <f>SUM(L930:S930)</f>
        <v>176.99</v>
      </c>
    </row>
    <row r="931" spans="1:23" ht="21" customHeight="1" x14ac:dyDescent="0.25">
      <c r="A931" s="155"/>
      <c r="B931" s="119" t="s">
        <v>91</v>
      </c>
      <c r="C931" s="117" t="s">
        <v>90</v>
      </c>
      <c r="D931" s="64" t="s">
        <v>90</v>
      </c>
      <c r="E931" s="64" t="s">
        <v>90</v>
      </c>
      <c r="F931" s="57" t="s">
        <v>90</v>
      </c>
      <c r="G931" s="57" t="s">
        <v>90</v>
      </c>
      <c r="H931" s="64" t="s">
        <v>90</v>
      </c>
      <c r="I931" s="64" t="s">
        <v>90</v>
      </c>
      <c r="J931" s="64" t="s">
        <v>90</v>
      </c>
      <c r="K931" s="64" t="s">
        <v>90</v>
      </c>
      <c r="L931" s="64" t="s">
        <v>90</v>
      </c>
      <c r="M931" s="12">
        <v>0</v>
      </c>
      <c r="N931" s="64">
        <v>0</v>
      </c>
      <c r="O931" s="64" t="s">
        <v>90</v>
      </c>
      <c r="P931" s="64" t="s">
        <v>90</v>
      </c>
      <c r="Q931" s="64" t="s">
        <v>90</v>
      </c>
      <c r="R931" s="64" t="s">
        <v>90</v>
      </c>
      <c r="S931" s="64" t="s">
        <v>90</v>
      </c>
      <c r="T931" s="64" t="s">
        <v>90</v>
      </c>
      <c r="U931" s="64" t="s">
        <v>90</v>
      </c>
      <c r="V931" s="64" t="s">
        <v>90</v>
      </c>
      <c r="W931" s="97" t="s">
        <v>90</v>
      </c>
    </row>
    <row r="932" spans="1:23" ht="24.75" customHeight="1" x14ac:dyDescent="0.25">
      <c r="A932" s="155"/>
      <c r="B932" s="118" t="s">
        <v>94</v>
      </c>
      <c r="C932" s="117" t="s">
        <v>151</v>
      </c>
      <c r="D932" s="57" t="s">
        <v>90</v>
      </c>
      <c r="E932" s="57" t="s">
        <v>90</v>
      </c>
      <c r="H932" s="64" t="s">
        <v>90</v>
      </c>
      <c r="I932" s="64" t="s">
        <v>90</v>
      </c>
      <c r="J932" s="64" t="s">
        <v>90</v>
      </c>
      <c r="K932" s="64" t="s">
        <v>90</v>
      </c>
      <c r="L932" s="64" t="s">
        <v>90</v>
      </c>
      <c r="M932" s="12">
        <v>246.5</v>
      </c>
      <c r="N932" s="33">
        <v>258.5</v>
      </c>
      <c r="O932" s="33" t="s">
        <v>90</v>
      </c>
      <c r="P932" s="33" t="s">
        <v>90</v>
      </c>
      <c r="Q932" s="33" t="s">
        <v>90</v>
      </c>
      <c r="R932" s="64" t="s">
        <v>90</v>
      </c>
      <c r="S932" s="64" t="s">
        <v>90</v>
      </c>
      <c r="T932" s="64" t="s">
        <v>90</v>
      </c>
      <c r="U932" s="64" t="s">
        <v>90</v>
      </c>
      <c r="V932" s="64" t="s">
        <v>90</v>
      </c>
      <c r="W932" s="93">
        <f>SUM(L932:S932)</f>
        <v>505</v>
      </c>
    </row>
    <row r="933" spans="1:23" ht="21" customHeight="1" x14ac:dyDescent="0.25">
      <c r="A933" s="148"/>
      <c r="B933" s="118" t="s">
        <v>96</v>
      </c>
      <c r="F933" s="64" t="s">
        <v>90</v>
      </c>
      <c r="G933" s="64" t="s">
        <v>90</v>
      </c>
      <c r="H933" s="88" t="s">
        <v>90</v>
      </c>
      <c r="I933" s="88" t="s">
        <v>90</v>
      </c>
      <c r="J933" s="88" t="s">
        <v>90</v>
      </c>
      <c r="K933" s="88" t="s">
        <v>90</v>
      </c>
      <c r="L933" s="88" t="s">
        <v>90</v>
      </c>
      <c r="M933" s="12">
        <v>0</v>
      </c>
      <c r="N933" s="64">
        <v>0</v>
      </c>
      <c r="O933" s="64" t="s">
        <v>90</v>
      </c>
      <c r="P933" s="88" t="s">
        <v>90</v>
      </c>
      <c r="Q933" s="88" t="s">
        <v>90</v>
      </c>
      <c r="R933" s="88" t="s">
        <v>90</v>
      </c>
      <c r="S933" s="88" t="s">
        <v>90</v>
      </c>
      <c r="T933" s="88" t="s">
        <v>90</v>
      </c>
      <c r="U933" s="88" t="s">
        <v>90</v>
      </c>
      <c r="V933" s="64" t="s">
        <v>90</v>
      </c>
      <c r="W933" s="83">
        <f>SUM(L933:S933)</f>
        <v>0</v>
      </c>
    </row>
    <row r="934" spans="1:23" ht="83.25" customHeight="1" x14ac:dyDescent="0.25">
      <c r="A934" s="147" t="s">
        <v>901</v>
      </c>
      <c r="B934" s="118" t="s">
        <v>902</v>
      </c>
      <c r="C934" s="117" t="s">
        <v>151</v>
      </c>
      <c r="D934" s="64" t="s">
        <v>90</v>
      </c>
      <c r="E934" s="64" t="s">
        <v>90</v>
      </c>
      <c r="F934" s="64" t="s">
        <v>863</v>
      </c>
      <c r="G934" s="64" t="s">
        <v>894</v>
      </c>
      <c r="H934" s="64" t="s">
        <v>90</v>
      </c>
      <c r="I934" s="64" t="s">
        <v>90</v>
      </c>
      <c r="J934" s="64" t="s">
        <v>90</v>
      </c>
      <c r="K934" s="64" t="s">
        <v>90</v>
      </c>
      <c r="L934" s="64" t="s">
        <v>90</v>
      </c>
      <c r="M934" s="12">
        <v>0</v>
      </c>
      <c r="N934" s="33">
        <v>0</v>
      </c>
      <c r="O934" s="33" t="s">
        <v>90</v>
      </c>
      <c r="P934" s="33" t="s">
        <v>90</v>
      </c>
      <c r="Q934" s="33" t="s">
        <v>90</v>
      </c>
      <c r="R934" s="33" t="s">
        <v>90</v>
      </c>
      <c r="S934" s="33" t="s">
        <v>90</v>
      </c>
      <c r="T934" s="33" t="s">
        <v>90</v>
      </c>
      <c r="U934" s="33" t="s">
        <v>90</v>
      </c>
      <c r="V934" s="64" t="s">
        <v>90</v>
      </c>
      <c r="W934" s="83">
        <f>SUM(L934:S934)</f>
        <v>0</v>
      </c>
    </row>
    <row r="935" spans="1:23" ht="20.25" customHeight="1" x14ac:dyDescent="0.25">
      <c r="A935" s="155"/>
      <c r="B935" s="118" t="s">
        <v>91</v>
      </c>
      <c r="C935" s="117" t="s">
        <v>90</v>
      </c>
      <c r="D935" s="64" t="s">
        <v>90</v>
      </c>
      <c r="E935" s="64" t="s">
        <v>90</v>
      </c>
      <c r="F935" s="64" t="s">
        <v>90</v>
      </c>
      <c r="G935" s="64" t="s">
        <v>90</v>
      </c>
      <c r="H935" s="64" t="s">
        <v>90</v>
      </c>
      <c r="I935" s="64" t="s">
        <v>90</v>
      </c>
      <c r="J935" s="64" t="s">
        <v>90</v>
      </c>
      <c r="K935" s="64" t="s">
        <v>90</v>
      </c>
      <c r="L935" s="64" t="s">
        <v>90</v>
      </c>
      <c r="M935" s="88" t="s">
        <v>90</v>
      </c>
      <c r="N935" s="88" t="s">
        <v>90</v>
      </c>
      <c r="O935" s="64" t="s">
        <v>90</v>
      </c>
      <c r="P935" s="64" t="s">
        <v>90</v>
      </c>
      <c r="Q935" s="64" t="s">
        <v>90</v>
      </c>
      <c r="R935" s="64" t="s">
        <v>90</v>
      </c>
      <c r="S935" s="64" t="s">
        <v>90</v>
      </c>
      <c r="T935" s="64" t="s">
        <v>90</v>
      </c>
      <c r="U935" s="64" t="s">
        <v>90</v>
      </c>
      <c r="V935" s="64" t="s">
        <v>90</v>
      </c>
      <c r="W935" s="97" t="s">
        <v>90</v>
      </c>
    </row>
    <row r="936" spans="1:23" ht="18.75" customHeight="1" x14ac:dyDescent="0.25">
      <c r="A936" s="155"/>
      <c r="B936" s="118" t="s">
        <v>94</v>
      </c>
      <c r="C936" s="117" t="s">
        <v>151</v>
      </c>
      <c r="D936" s="64" t="s">
        <v>90</v>
      </c>
      <c r="E936" s="64" t="s">
        <v>90</v>
      </c>
      <c r="F936" s="104" t="s">
        <v>90</v>
      </c>
      <c r="G936" s="104" t="s">
        <v>90</v>
      </c>
      <c r="H936" s="64" t="s">
        <v>90</v>
      </c>
      <c r="I936" s="64" t="s">
        <v>90</v>
      </c>
      <c r="J936" s="64" t="s">
        <v>90</v>
      </c>
      <c r="K936" s="64" t="s">
        <v>90</v>
      </c>
      <c r="L936" s="64" t="s">
        <v>90</v>
      </c>
      <c r="M936" s="12">
        <v>120</v>
      </c>
      <c r="N936" s="33">
        <v>140</v>
      </c>
      <c r="O936" s="33" t="s">
        <v>90</v>
      </c>
      <c r="P936" s="33" t="s">
        <v>90</v>
      </c>
      <c r="Q936" s="33" t="s">
        <v>90</v>
      </c>
      <c r="R936" s="64" t="s">
        <v>90</v>
      </c>
      <c r="S936" s="64" t="s">
        <v>90</v>
      </c>
      <c r="T936" s="64" t="s">
        <v>90</v>
      </c>
      <c r="U936" s="64" t="s">
        <v>90</v>
      </c>
      <c r="V936" s="64" t="s">
        <v>90</v>
      </c>
      <c r="W936" s="93">
        <f>SUM(L936:S936)</f>
        <v>260</v>
      </c>
    </row>
    <row r="937" spans="1:23" ht="21.75" customHeight="1" x14ac:dyDescent="0.25">
      <c r="A937" s="148"/>
      <c r="B937" s="118" t="s">
        <v>96</v>
      </c>
      <c r="C937" s="117" t="s">
        <v>151</v>
      </c>
      <c r="D937" s="104" t="s">
        <v>90</v>
      </c>
      <c r="E937" s="104" t="s">
        <v>90</v>
      </c>
      <c r="F937" s="64" t="s">
        <v>90</v>
      </c>
      <c r="G937" s="64" t="s">
        <v>90</v>
      </c>
      <c r="H937" s="88" t="s">
        <v>90</v>
      </c>
      <c r="I937" s="88" t="s">
        <v>90</v>
      </c>
      <c r="J937" s="88" t="s">
        <v>90</v>
      </c>
      <c r="K937" s="88" t="s">
        <v>90</v>
      </c>
      <c r="L937" s="88" t="s">
        <v>90</v>
      </c>
      <c r="M937" s="12">
        <v>0</v>
      </c>
      <c r="N937" s="64">
        <v>0</v>
      </c>
      <c r="O937" s="64" t="s">
        <v>90</v>
      </c>
      <c r="P937" s="64" t="s">
        <v>90</v>
      </c>
      <c r="Q937" s="64" t="s">
        <v>90</v>
      </c>
      <c r="R937" s="88" t="s">
        <v>90</v>
      </c>
      <c r="S937" s="88" t="s">
        <v>90</v>
      </c>
      <c r="T937" s="88" t="s">
        <v>90</v>
      </c>
      <c r="U937" s="88" t="s">
        <v>90</v>
      </c>
      <c r="V937" s="64" t="s">
        <v>90</v>
      </c>
      <c r="W937" s="83">
        <f>SUM(L937:S937)</f>
        <v>0</v>
      </c>
    </row>
    <row r="938" spans="1:23" ht="102.75" customHeight="1" x14ac:dyDescent="0.25">
      <c r="A938" s="147" t="s">
        <v>903</v>
      </c>
      <c r="B938" s="118" t="s">
        <v>904</v>
      </c>
      <c r="C938" s="117" t="s">
        <v>151</v>
      </c>
      <c r="D938" s="64" t="s">
        <v>90</v>
      </c>
      <c r="E938" s="64" t="s">
        <v>90</v>
      </c>
      <c r="F938" s="64" t="s">
        <v>863</v>
      </c>
      <c r="G938" s="64" t="s">
        <v>894</v>
      </c>
      <c r="H938" s="64" t="s">
        <v>90</v>
      </c>
      <c r="I938" s="64" t="s">
        <v>90</v>
      </c>
      <c r="J938" s="64" t="s">
        <v>90</v>
      </c>
      <c r="K938" s="64" t="s">
        <v>90</v>
      </c>
      <c r="L938" s="64" t="s">
        <v>90</v>
      </c>
      <c r="M938" s="12">
        <v>0</v>
      </c>
      <c r="N938" s="33">
        <v>0</v>
      </c>
      <c r="O938" s="33" t="s">
        <v>90</v>
      </c>
      <c r="P938" s="33" t="s">
        <v>90</v>
      </c>
      <c r="Q938" s="33" t="s">
        <v>90</v>
      </c>
      <c r="R938" s="33" t="s">
        <v>90</v>
      </c>
      <c r="S938" s="33" t="s">
        <v>90</v>
      </c>
      <c r="T938" s="33" t="s">
        <v>90</v>
      </c>
      <c r="U938" s="33" t="s">
        <v>90</v>
      </c>
      <c r="V938" s="64" t="s">
        <v>90</v>
      </c>
      <c r="W938" s="83">
        <f>SUM(L938:S938)</f>
        <v>0</v>
      </c>
    </row>
    <row r="939" spans="1:23" ht="23.25" customHeight="1" x14ac:dyDescent="0.25">
      <c r="A939" s="155"/>
      <c r="B939" s="118" t="s">
        <v>91</v>
      </c>
      <c r="C939" s="117" t="s">
        <v>90</v>
      </c>
      <c r="D939" s="64" t="s">
        <v>90</v>
      </c>
      <c r="E939" s="64" t="s">
        <v>90</v>
      </c>
      <c r="F939" s="64" t="s">
        <v>90</v>
      </c>
      <c r="G939" s="104" t="s">
        <v>90</v>
      </c>
      <c r="H939" s="64" t="s">
        <v>90</v>
      </c>
      <c r="I939" s="64" t="s">
        <v>90</v>
      </c>
      <c r="J939" s="64" t="s">
        <v>90</v>
      </c>
      <c r="K939" s="64" t="s">
        <v>90</v>
      </c>
      <c r="L939" s="64" t="s">
        <v>90</v>
      </c>
      <c r="M939" s="12">
        <v>0</v>
      </c>
      <c r="N939" s="20">
        <v>0</v>
      </c>
      <c r="O939" s="64" t="s">
        <v>90</v>
      </c>
      <c r="P939" s="64" t="s">
        <v>90</v>
      </c>
      <c r="Q939" s="64" t="s">
        <v>90</v>
      </c>
      <c r="R939" s="64" t="s">
        <v>90</v>
      </c>
      <c r="S939" s="64" t="s">
        <v>90</v>
      </c>
      <c r="T939" s="64" t="s">
        <v>90</v>
      </c>
      <c r="U939" s="64" t="s">
        <v>90</v>
      </c>
      <c r="V939" s="64" t="s">
        <v>90</v>
      </c>
      <c r="W939" s="100">
        <v>0</v>
      </c>
    </row>
    <row r="940" spans="1:23" ht="21.75" customHeight="1" x14ac:dyDescent="0.25">
      <c r="A940" s="155"/>
      <c r="B940" s="118" t="s">
        <v>94</v>
      </c>
      <c r="C940" s="117" t="s">
        <v>151</v>
      </c>
      <c r="D940" s="64" t="s">
        <v>90</v>
      </c>
      <c r="E940" s="64" t="s">
        <v>90</v>
      </c>
      <c r="F940" s="104" t="s">
        <v>90</v>
      </c>
      <c r="G940" s="104" t="s">
        <v>90</v>
      </c>
      <c r="H940" s="64" t="s">
        <v>90</v>
      </c>
      <c r="I940" s="64" t="s">
        <v>90</v>
      </c>
      <c r="J940" s="64" t="s">
        <v>90</v>
      </c>
      <c r="K940" s="64" t="s">
        <v>90</v>
      </c>
      <c r="L940" s="64" t="s">
        <v>90</v>
      </c>
      <c r="M940" s="12">
        <v>1544.9</v>
      </c>
      <c r="N940" s="33">
        <v>2347.1</v>
      </c>
      <c r="O940" s="33" t="s">
        <v>90</v>
      </c>
      <c r="P940" s="33" t="s">
        <v>90</v>
      </c>
      <c r="Q940" s="33" t="s">
        <v>90</v>
      </c>
      <c r="R940" s="64" t="s">
        <v>90</v>
      </c>
      <c r="S940" s="64" t="s">
        <v>90</v>
      </c>
      <c r="T940" s="64" t="s">
        <v>90</v>
      </c>
      <c r="U940" s="64" t="s">
        <v>90</v>
      </c>
      <c r="V940" s="64" t="s">
        <v>90</v>
      </c>
      <c r="W940" s="93">
        <f t="shared" ref="W940:W947" si="158">SUM(L940:S940)</f>
        <v>3892</v>
      </c>
    </row>
    <row r="941" spans="1:23" ht="21" customHeight="1" x14ac:dyDescent="0.25">
      <c r="A941" s="155"/>
      <c r="B941" s="118" t="s">
        <v>96</v>
      </c>
      <c r="C941" s="117" t="s">
        <v>151</v>
      </c>
      <c r="D941" s="64" t="s">
        <v>90</v>
      </c>
      <c r="E941" s="88" t="s">
        <v>90</v>
      </c>
      <c r="F941" s="64" t="s">
        <v>90</v>
      </c>
      <c r="G941" s="104" t="s">
        <v>90</v>
      </c>
      <c r="H941" s="88" t="s">
        <v>90</v>
      </c>
      <c r="I941" s="88" t="s">
        <v>90</v>
      </c>
      <c r="J941" s="88" t="s">
        <v>90</v>
      </c>
      <c r="K941" s="88" t="s">
        <v>90</v>
      </c>
      <c r="L941" s="88" t="s">
        <v>90</v>
      </c>
      <c r="M941" s="12">
        <v>0</v>
      </c>
      <c r="N941" s="20">
        <v>0</v>
      </c>
      <c r="O941" s="64" t="s">
        <v>90</v>
      </c>
      <c r="P941" s="88" t="s">
        <v>90</v>
      </c>
      <c r="Q941" s="88" t="s">
        <v>90</v>
      </c>
      <c r="R941" s="88" t="s">
        <v>90</v>
      </c>
      <c r="S941" s="88" t="s">
        <v>90</v>
      </c>
      <c r="T941" s="88" t="s">
        <v>90</v>
      </c>
      <c r="U941" s="88" t="s">
        <v>90</v>
      </c>
      <c r="V941" s="64" t="s">
        <v>90</v>
      </c>
      <c r="W941" s="83">
        <f t="shared" si="158"/>
        <v>0</v>
      </c>
    </row>
    <row r="942" spans="1:23" ht="24" customHeight="1" x14ac:dyDescent="0.25">
      <c r="A942" s="148"/>
      <c r="B942" s="118" t="s">
        <v>97</v>
      </c>
      <c r="C942" s="117" t="s">
        <v>151</v>
      </c>
      <c r="D942" s="64" t="s">
        <v>90</v>
      </c>
      <c r="E942" s="64" t="s">
        <v>90</v>
      </c>
      <c r="F942" s="64" t="s">
        <v>90</v>
      </c>
      <c r="G942" s="104" t="s">
        <v>90</v>
      </c>
      <c r="H942" s="64" t="s">
        <v>90</v>
      </c>
      <c r="I942" s="64" t="s">
        <v>90</v>
      </c>
      <c r="J942" s="64" t="s">
        <v>90</v>
      </c>
      <c r="K942" s="64" t="s">
        <v>90</v>
      </c>
      <c r="L942" s="64" t="s">
        <v>90</v>
      </c>
      <c r="M942" s="12">
        <v>662.1</v>
      </c>
      <c r="N942" s="33">
        <v>470.94</v>
      </c>
      <c r="O942" s="33" t="s">
        <v>90</v>
      </c>
      <c r="P942" s="33" t="s">
        <v>90</v>
      </c>
      <c r="Q942" s="64" t="s">
        <v>90</v>
      </c>
      <c r="R942" s="64" t="s">
        <v>90</v>
      </c>
      <c r="S942" s="64" t="s">
        <v>90</v>
      </c>
      <c r="T942" s="64" t="s">
        <v>90</v>
      </c>
      <c r="U942" s="64" t="s">
        <v>90</v>
      </c>
      <c r="V942" s="64" t="s">
        <v>90</v>
      </c>
      <c r="W942" s="93">
        <f t="shared" si="158"/>
        <v>1133.04</v>
      </c>
    </row>
    <row r="943" spans="1:23" ht="96.75" customHeight="1" x14ac:dyDescent="0.25">
      <c r="A943" s="147" t="s">
        <v>905</v>
      </c>
      <c r="B943" s="118" t="s">
        <v>906</v>
      </c>
      <c r="C943" s="117" t="s">
        <v>151</v>
      </c>
      <c r="D943" s="64" t="s">
        <v>90</v>
      </c>
      <c r="E943" s="64" t="s">
        <v>90</v>
      </c>
      <c r="F943" s="64" t="s">
        <v>863</v>
      </c>
      <c r="G943" s="64" t="s">
        <v>894</v>
      </c>
      <c r="H943" s="64" t="s">
        <v>90</v>
      </c>
      <c r="I943" s="64" t="s">
        <v>90</v>
      </c>
      <c r="J943" s="64" t="s">
        <v>90</v>
      </c>
      <c r="K943" s="64" t="s">
        <v>90</v>
      </c>
      <c r="L943" s="64" t="s">
        <v>90</v>
      </c>
      <c r="M943" s="12">
        <v>0</v>
      </c>
      <c r="N943" s="12">
        <v>0</v>
      </c>
      <c r="O943" s="33" t="s">
        <v>90</v>
      </c>
      <c r="P943" s="33" t="s">
        <v>90</v>
      </c>
      <c r="Q943" s="33" t="s">
        <v>90</v>
      </c>
      <c r="R943" s="64" t="s">
        <v>90</v>
      </c>
      <c r="S943" s="64" t="s">
        <v>90</v>
      </c>
      <c r="T943" s="64" t="s">
        <v>90</v>
      </c>
      <c r="U943" s="64" t="s">
        <v>90</v>
      </c>
      <c r="V943" s="64" t="s">
        <v>90</v>
      </c>
      <c r="W943" s="83">
        <f t="shared" si="158"/>
        <v>0</v>
      </c>
    </row>
    <row r="944" spans="1:23" ht="27" customHeight="1" x14ac:dyDescent="0.25">
      <c r="A944" s="155"/>
      <c r="B944" s="118" t="s">
        <v>91</v>
      </c>
      <c r="C944" s="117" t="s">
        <v>90</v>
      </c>
      <c r="D944" s="64" t="s">
        <v>90</v>
      </c>
      <c r="E944" s="104" t="s">
        <v>90</v>
      </c>
      <c r="F944" s="104" t="s">
        <v>90</v>
      </c>
      <c r="G944" s="104" t="s">
        <v>90</v>
      </c>
      <c r="H944" s="64" t="s">
        <v>90</v>
      </c>
      <c r="I944" s="64" t="s">
        <v>90</v>
      </c>
      <c r="J944" s="64" t="s">
        <v>90</v>
      </c>
      <c r="K944" s="64" t="s">
        <v>90</v>
      </c>
      <c r="L944" s="64" t="s">
        <v>90</v>
      </c>
      <c r="M944" s="12">
        <v>0</v>
      </c>
      <c r="N944" s="20">
        <v>0</v>
      </c>
      <c r="O944" s="64" t="s">
        <v>90</v>
      </c>
      <c r="P944" s="64" t="s">
        <v>90</v>
      </c>
      <c r="Q944" s="64" t="s">
        <v>90</v>
      </c>
      <c r="R944" s="64" t="s">
        <v>90</v>
      </c>
      <c r="S944" s="64" t="s">
        <v>90</v>
      </c>
      <c r="T944" s="64" t="s">
        <v>90</v>
      </c>
      <c r="U944" s="64" t="s">
        <v>90</v>
      </c>
      <c r="V944" s="64" t="s">
        <v>90</v>
      </c>
      <c r="W944" s="83">
        <f t="shared" si="158"/>
        <v>0</v>
      </c>
    </row>
    <row r="945" spans="1:23" ht="26.25" customHeight="1" x14ac:dyDescent="0.25">
      <c r="A945" s="155"/>
      <c r="B945" s="118" t="s">
        <v>94</v>
      </c>
      <c r="C945" s="117" t="s">
        <v>151</v>
      </c>
      <c r="D945" s="64" t="s">
        <v>90</v>
      </c>
      <c r="E945" s="104" t="s">
        <v>90</v>
      </c>
      <c r="F945" s="104" t="s">
        <v>90</v>
      </c>
      <c r="G945" s="104" t="s">
        <v>90</v>
      </c>
      <c r="H945" s="64" t="s">
        <v>90</v>
      </c>
      <c r="I945" s="64" t="s">
        <v>90</v>
      </c>
      <c r="J945" s="64" t="s">
        <v>90</v>
      </c>
      <c r="K945" s="64" t="s">
        <v>90</v>
      </c>
      <c r="L945" s="64" t="s">
        <v>90</v>
      </c>
      <c r="M945" s="12">
        <v>4006.3330000000001</v>
      </c>
      <c r="N945" s="33">
        <v>2042.75</v>
      </c>
      <c r="O945" s="33" t="s">
        <v>90</v>
      </c>
      <c r="P945" s="33" t="s">
        <v>90</v>
      </c>
      <c r="Q945" s="33" t="s">
        <v>90</v>
      </c>
      <c r="R945" s="64" t="s">
        <v>90</v>
      </c>
      <c r="S945" s="64" t="s">
        <v>90</v>
      </c>
      <c r="T945" s="64" t="s">
        <v>90</v>
      </c>
      <c r="U945" s="64" t="s">
        <v>90</v>
      </c>
      <c r="V945" s="64" t="s">
        <v>90</v>
      </c>
      <c r="W945" s="93">
        <f t="shared" si="158"/>
        <v>6049.0830000000005</v>
      </c>
    </row>
    <row r="946" spans="1:23" ht="20.25" customHeight="1" x14ac:dyDescent="0.25">
      <c r="A946" s="155"/>
      <c r="B946" s="118" t="s">
        <v>96</v>
      </c>
      <c r="C946" s="117" t="s">
        <v>151</v>
      </c>
      <c r="D946" s="104" t="s">
        <v>90</v>
      </c>
      <c r="E946" s="104" t="s">
        <v>90</v>
      </c>
      <c r="F946" s="104" t="s">
        <v>90</v>
      </c>
      <c r="G946" s="104" t="s">
        <v>90</v>
      </c>
      <c r="H946" s="64" t="s">
        <v>90</v>
      </c>
      <c r="I946" s="88" t="s">
        <v>90</v>
      </c>
      <c r="J946" s="88" t="s">
        <v>90</v>
      </c>
      <c r="K946" s="88" t="s">
        <v>90</v>
      </c>
      <c r="L946" s="88" t="s">
        <v>90</v>
      </c>
      <c r="M946" s="12">
        <v>0</v>
      </c>
      <c r="N946" s="20">
        <v>0</v>
      </c>
      <c r="O946" s="64" t="s">
        <v>90</v>
      </c>
      <c r="P946" s="88" t="s">
        <v>90</v>
      </c>
      <c r="Q946" s="88" t="s">
        <v>90</v>
      </c>
      <c r="R946" s="88" t="s">
        <v>90</v>
      </c>
      <c r="S946" s="88" t="s">
        <v>90</v>
      </c>
      <c r="T946" s="88" t="s">
        <v>90</v>
      </c>
      <c r="U946" s="88" t="s">
        <v>90</v>
      </c>
      <c r="V946" s="64" t="s">
        <v>90</v>
      </c>
      <c r="W946" s="83">
        <f t="shared" si="158"/>
        <v>0</v>
      </c>
    </row>
    <row r="947" spans="1:23" ht="195" customHeight="1" x14ac:dyDescent="0.25">
      <c r="A947" s="147" t="s">
        <v>907</v>
      </c>
      <c r="B947" s="118" t="s">
        <v>908</v>
      </c>
      <c r="C947" s="117" t="s">
        <v>151</v>
      </c>
      <c r="D947" s="64" t="s">
        <v>90</v>
      </c>
      <c r="E947" s="64" t="s">
        <v>90</v>
      </c>
      <c r="F947" s="64" t="s">
        <v>863</v>
      </c>
      <c r="G947" s="64" t="s">
        <v>1109</v>
      </c>
      <c r="H947" s="64" t="s">
        <v>90</v>
      </c>
      <c r="I947" s="64" t="s">
        <v>90</v>
      </c>
      <c r="J947" s="64" t="s">
        <v>90</v>
      </c>
      <c r="K947" s="64" t="s">
        <v>90</v>
      </c>
      <c r="L947" s="64" t="s">
        <v>90</v>
      </c>
      <c r="M947" s="12">
        <v>1717</v>
      </c>
      <c r="N947" s="12">
        <v>0</v>
      </c>
      <c r="O947" s="33" t="s">
        <v>90</v>
      </c>
      <c r="P947" s="33" t="s">
        <v>90</v>
      </c>
      <c r="Q947" s="64" t="s">
        <v>90</v>
      </c>
      <c r="R947" s="64" t="s">
        <v>90</v>
      </c>
      <c r="S947" s="64" t="s">
        <v>90</v>
      </c>
      <c r="T947" s="64" t="s">
        <v>90</v>
      </c>
      <c r="U947" s="64" t="s">
        <v>90</v>
      </c>
      <c r="V947" s="64" t="s">
        <v>90</v>
      </c>
      <c r="W947" s="93">
        <f t="shared" si="158"/>
        <v>1717</v>
      </c>
    </row>
    <row r="948" spans="1:23" ht="26.25" customHeight="1" x14ac:dyDescent="0.25">
      <c r="A948" s="155"/>
      <c r="B948" s="118" t="s">
        <v>91</v>
      </c>
      <c r="C948" s="117" t="s">
        <v>90</v>
      </c>
      <c r="D948" s="64" t="s">
        <v>90</v>
      </c>
      <c r="E948" s="64" t="s">
        <v>90</v>
      </c>
      <c r="F948" s="64" t="s">
        <v>90</v>
      </c>
      <c r="G948" s="5"/>
      <c r="H948" s="64" t="s">
        <v>90</v>
      </c>
      <c r="I948" s="64" t="s">
        <v>90</v>
      </c>
      <c r="J948" s="64" t="s">
        <v>90</v>
      </c>
      <c r="K948" s="64" t="s">
        <v>90</v>
      </c>
      <c r="L948" s="64" t="s">
        <v>90</v>
      </c>
      <c r="M948" s="12">
        <v>0</v>
      </c>
      <c r="N948" s="20">
        <v>0</v>
      </c>
      <c r="O948" s="64" t="s">
        <v>90</v>
      </c>
      <c r="P948" s="64" t="s">
        <v>90</v>
      </c>
      <c r="Q948" s="64" t="s">
        <v>90</v>
      </c>
      <c r="R948" s="64" t="s">
        <v>90</v>
      </c>
      <c r="S948" s="64" t="s">
        <v>90</v>
      </c>
      <c r="T948" s="64" t="s">
        <v>90</v>
      </c>
      <c r="U948" s="64" t="s">
        <v>90</v>
      </c>
      <c r="V948" s="64" t="s">
        <v>90</v>
      </c>
      <c r="W948" s="100">
        <v>0</v>
      </c>
    </row>
    <row r="949" spans="1:23" ht="26.25" customHeight="1" x14ac:dyDescent="0.25">
      <c r="A949" s="155"/>
      <c r="B949" s="118" t="s">
        <v>94</v>
      </c>
      <c r="C949" s="117" t="s">
        <v>151</v>
      </c>
      <c r="D949" s="64" t="s">
        <v>90</v>
      </c>
      <c r="E949" s="64" t="s">
        <v>90</v>
      </c>
      <c r="F949" s="64" t="s">
        <v>90</v>
      </c>
      <c r="H949" s="64" t="s">
        <v>90</v>
      </c>
      <c r="I949" s="64" t="s">
        <v>90</v>
      </c>
      <c r="J949" s="64" t="s">
        <v>90</v>
      </c>
      <c r="K949" s="64" t="s">
        <v>90</v>
      </c>
      <c r="L949" s="64" t="s">
        <v>90</v>
      </c>
      <c r="M949" s="12">
        <v>4118.7209999999995</v>
      </c>
      <c r="N949" s="33">
        <v>5785.7</v>
      </c>
      <c r="O949" s="33" t="s">
        <v>90</v>
      </c>
      <c r="P949" s="33" t="s">
        <v>90</v>
      </c>
      <c r="Q949" s="33" t="s">
        <v>90</v>
      </c>
      <c r="R949" s="64" t="s">
        <v>90</v>
      </c>
      <c r="S949" s="64" t="s">
        <v>90</v>
      </c>
      <c r="T949" s="64" t="s">
        <v>90</v>
      </c>
      <c r="U949" s="64" t="s">
        <v>90</v>
      </c>
      <c r="V949" s="64" t="s">
        <v>90</v>
      </c>
      <c r="W949" s="93">
        <f>SUM(L949:S949)</f>
        <v>9904.4209999999985</v>
      </c>
    </row>
    <row r="950" spans="1:23" ht="24" customHeight="1" x14ac:dyDescent="0.25">
      <c r="A950" s="155"/>
      <c r="B950" s="118" t="s">
        <v>96</v>
      </c>
      <c r="C950" s="117" t="s">
        <v>90</v>
      </c>
      <c r="D950" s="64" t="s">
        <v>90</v>
      </c>
      <c r="E950" s="64" t="s">
        <v>90</v>
      </c>
      <c r="F950" s="64" t="s">
        <v>90</v>
      </c>
      <c r="H950" s="64" t="s">
        <v>90</v>
      </c>
      <c r="I950" s="88" t="s">
        <v>90</v>
      </c>
      <c r="J950" s="88" t="s">
        <v>90</v>
      </c>
      <c r="K950" s="88" t="s">
        <v>90</v>
      </c>
      <c r="L950" s="88" t="s">
        <v>90</v>
      </c>
      <c r="M950" s="12">
        <v>0</v>
      </c>
      <c r="N950" s="20">
        <v>0</v>
      </c>
      <c r="O950" s="64" t="s">
        <v>90</v>
      </c>
      <c r="P950" s="88" t="s">
        <v>90</v>
      </c>
      <c r="Q950" s="88" t="s">
        <v>90</v>
      </c>
      <c r="R950" s="88" t="s">
        <v>90</v>
      </c>
      <c r="S950" s="88" t="s">
        <v>90</v>
      </c>
      <c r="T950" s="88" t="s">
        <v>90</v>
      </c>
      <c r="U950" s="88" t="s">
        <v>90</v>
      </c>
      <c r="V950" s="64" t="s">
        <v>90</v>
      </c>
      <c r="W950" s="83">
        <f>SUM(L950:S950)</f>
        <v>0</v>
      </c>
    </row>
    <row r="951" spans="1:23" ht="84" customHeight="1" x14ac:dyDescent="0.25">
      <c r="A951" s="147" t="s">
        <v>909</v>
      </c>
      <c r="B951" s="122" t="s">
        <v>910</v>
      </c>
      <c r="C951" s="117" t="s">
        <v>151</v>
      </c>
      <c r="D951" s="64" t="s">
        <v>90</v>
      </c>
      <c r="E951" s="64" t="s">
        <v>90</v>
      </c>
      <c r="F951" s="64" t="s">
        <v>863</v>
      </c>
      <c r="G951" s="64" t="s">
        <v>894</v>
      </c>
      <c r="H951" s="64" t="s">
        <v>90</v>
      </c>
      <c r="I951" s="64" t="s">
        <v>90</v>
      </c>
      <c r="J951" s="64" t="s">
        <v>90</v>
      </c>
      <c r="K951" s="64" t="s">
        <v>90</v>
      </c>
      <c r="L951" s="64" t="s">
        <v>90</v>
      </c>
      <c r="M951" s="12">
        <v>1765.1659999999999</v>
      </c>
      <c r="N951" s="33">
        <v>1995.78</v>
      </c>
      <c r="O951" s="33" t="s">
        <v>90</v>
      </c>
      <c r="P951" s="33" t="s">
        <v>90</v>
      </c>
      <c r="Q951" s="64" t="s">
        <v>90</v>
      </c>
      <c r="R951" s="64" t="s">
        <v>90</v>
      </c>
      <c r="S951" s="64" t="s">
        <v>90</v>
      </c>
      <c r="T951" s="64" t="s">
        <v>90</v>
      </c>
      <c r="U951" s="64" t="s">
        <v>90</v>
      </c>
      <c r="V951" s="64" t="s">
        <v>90</v>
      </c>
      <c r="W951" s="93">
        <f>SUM(L951:S951)</f>
        <v>3760.9459999999999</v>
      </c>
    </row>
    <row r="952" spans="1:23" ht="21" customHeight="1" x14ac:dyDescent="0.25">
      <c r="A952" s="155"/>
      <c r="B952" s="118" t="s">
        <v>91</v>
      </c>
      <c r="C952" s="117" t="s">
        <v>90</v>
      </c>
      <c r="D952" s="64">
        <v>0.2</v>
      </c>
      <c r="E952" s="64" t="s">
        <v>90</v>
      </c>
      <c r="F952" s="64" t="s">
        <v>90</v>
      </c>
      <c r="G952" s="64" t="s">
        <v>90</v>
      </c>
      <c r="H952" s="64" t="s">
        <v>90</v>
      </c>
      <c r="I952" s="64" t="s">
        <v>90</v>
      </c>
      <c r="J952" s="64" t="s">
        <v>90</v>
      </c>
      <c r="K952" s="64" t="s">
        <v>90</v>
      </c>
      <c r="L952" s="64" t="s">
        <v>90</v>
      </c>
      <c r="M952" s="12" t="s">
        <v>90</v>
      </c>
      <c r="N952" s="64" t="s">
        <v>90</v>
      </c>
      <c r="O952" s="64" t="s">
        <v>90</v>
      </c>
      <c r="P952" s="64" t="s">
        <v>90</v>
      </c>
      <c r="Q952" s="64" t="s">
        <v>90</v>
      </c>
      <c r="R952" s="64" t="s">
        <v>90</v>
      </c>
      <c r="S952" s="64" t="s">
        <v>90</v>
      </c>
      <c r="T952" s="64" t="s">
        <v>90</v>
      </c>
      <c r="U952" s="64" t="s">
        <v>90</v>
      </c>
      <c r="V952" s="64" t="s">
        <v>90</v>
      </c>
      <c r="W952" s="94" t="s">
        <v>90</v>
      </c>
    </row>
    <row r="953" spans="1:23" ht="24" customHeight="1" x14ac:dyDescent="0.25">
      <c r="A953" s="155"/>
      <c r="B953" s="118" t="s">
        <v>94</v>
      </c>
      <c r="C953" s="117" t="s">
        <v>151</v>
      </c>
      <c r="D953" s="64" t="s">
        <v>90</v>
      </c>
      <c r="E953" s="64" t="s">
        <v>90</v>
      </c>
      <c r="F953" s="104" t="s">
        <v>90</v>
      </c>
      <c r="G953" s="104" t="s">
        <v>90</v>
      </c>
      <c r="H953" s="64" t="s">
        <v>90</v>
      </c>
      <c r="I953" s="64" t="s">
        <v>90</v>
      </c>
      <c r="J953" s="64" t="s">
        <v>90</v>
      </c>
      <c r="K953" s="33" t="s">
        <v>90</v>
      </c>
      <c r="L953" s="33" t="s">
        <v>90</v>
      </c>
      <c r="M953" s="12">
        <f>M957+M961+M965</f>
        <v>1548.433</v>
      </c>
      <c r="N953" s="33">
        <f>N957+N961+N965</f>
        <v>4945.3999999999996</v>
      </c>
      <c r="O953" s="33" t="s">
        <v>90</v>
      </c>
      <c r="P953" s="33" t="s">
        <v>90</v>
      </c>
      <c r="Q953" s="64" t="s">
        <v>90</v>
      </c>
      <c r="R953" s="64" t="s">
        <v>90</v>
      </c>
      <c r="S953" s="64" t="s">
        <v>90</v>
      </c>
      <c r="T953" s="64" t="s">
        <v>90</v>
      </c>
      <c r="U953" s="64" t="s">
        <v>90</v>
      </c>
      <c r="V953" s="64" t="s">
        <v>90</v>
      </c>
      <c r="W953" s="93">
        <f>SUM(L953:S953)</f>
        <v>6493.8329999999996</v>
      </c>
    </row>
    <row r="954" spans="1:23" ht="23.25" customHeight="1" x14ac:dyDescent="0.25">
      <c r="A954" s="148"/>
      <c r="B954" s="118" t="s">
        <v>96</v>
      </c>
      <c r="C954" s="117" t="s">
        <v>151</v>
      </c>
      <c r="D954" s="104" t="s">
        <v>90</v>
      </c>
      <c r="E954" s="64" t="s">
        <v>90</v>
      </c>
      <c r="F954" s="64" t="s">
        <v>90</v>
      </c>
      <c r="G954" s="64" t="s">
        <v>90</v>
      </c>
      <c r="H954" s="88" t="s">
        <v>90</v>
      </c>
      <c r="I954" s="88" t="s">
        <v>90</v>
      </c>
      <c r="J954" s="88" t="s">
        <v>90</v>
      </c>
      <c r="K954" s="88" t="s">
        <v>90</v>
      </c>
      <c r="L954" s="88" t="s">
        <v>90</v>
      </c>
      <c r="M954" s="12">
        <v>0</v>
      </c>
      <c r="N954" s="64">
        <v>0</v>
      </c>
      <c r="O954" s="64" t="s">
        <v>90</v>
      </c>
      <c r="P954" s="88" t="s">
        <v>90</v>
      </c>
      <c r="Q954" s="88" t="s">
        <v>90</v>
      </c>
      <c r="R954" s="88" t="s">
        <v>90</v>
      </c>
      <c r="S954" s="88" t="s">
        <v>90</v>
      </c>
      <c r="T954" s="88" t="s">
        <v>90</v>
      </c>
      <c r="U954" s="88" t="s">
        <v>90</v>
      </c>
      <c r="V954" s="64" t="s">
        <v>90</v>
      </c>
      <c r="W954" s="83">
        <f>SUM(L954:S954)</f>
        <v>0</v>
      </c>
    </row>
    <row r="955" spans="1:23" ht="87.75" customHeight="1" x14ac:dyDescent="0.25">
      <c r="A955" s="147" t="s">
        <v>911</v>
      </c>
      <c r="B955" s="118" t="s">
        <v>912</v>
      </c>
      <c r="C955" s="117" t="s">
        <v>151</v>
      </c>
      <c r="D955" s="64" t="s">
        <v>90</v>
      </c>
      <c r="E955" s="64" t="s">
        <v>90</v>
      </c>
      <c r="F955" s="64" t="s">
        <v>863</v>
      </c>
      <c r="G955" s="64" t="s">
        <v>894</v>
      </c>
      <c r="H955" s="64" t="s">
        <v>90</v>
      </c>
      <c r="I955" s="64" t="s">
        <v>90</v>
      </c>
      <c r="J955" s="64" t="s">
        <v>90</v>
      </c>
      <c r="K955" s="33" t="s">
        <v>90</v>
      </c>
      <c r="L955" s="33" t="s">
        <v>90</v>
      </c>
      <c r="M955" s="12">
        <f>M963+M967</f>
        <v>574.9</v>
      </c>
      <c r="N955" s="33">
        <f>N963+N967</f>
        <v>0</v>
      </c>
      <c r="O955" s="33" t="s">
        <v>90</v>
      </c>
      <c r="P955" s="33" t="s">
        <v>90</v>
      </c>
      <c r="Q955" s="64" t="s">
        <v>90</v>
      </c>
      <c r="R955" s="64" t="s">
        <v>90</v>
      </c>
      <c r="S955" s="64" t="s">
        <v>90</v>
      </c>
      <c r="T955" s="64" t="s">
        <v>90</v>
      </c>
      <c r="U955" s="64" t="s">
        <v>90</v>
      </c>
      <c r="V955" s="64" t="s">
        <v>90</v>
      </c>
      <c r="W955" s="93">
        <f>SUM(L955:S955)</f>
        <v>574.9</v>
      </c>
    </row>
    <row r="956" spans="1:23" ht="26.25" customHeight="1" x14ac:dyDescent="0.25">
      <c r="A956" s="155"/>
      <c r="B956" s="118" t="s">
        <v>91</v>
      </c>
      <c r="C956" s="117" t="s">
        <v>90</v>
      </c>
      <c r="D956" s="64" t="s">
        <v>90</v>
      </c>
      <c r="E956" s="64" t="s">
        <v>90</v>
      </c>
      <c r="F956" s="64" t="s">
        <v>90</v>
      </c>
      <c r="G956" s="64" t="s">
        <v>90</v>
      </c>
      <c r="H956" s="64" t="s">
        <v>90</v>
      </c>
      <c r="I956" s="64" t="s">
        <v>90</v>
      </c>
      <c r="J956" s="64" t="s">
        <v>90</v>
      </c>
      <c r="K956" s="64" t="s">
        <v>90</v>
      </c>
      <c r="L956" s="64" t="s">
        <v>90</v>
      </c>
      <c r="M956" s="12" t="s">
        <v>90</v>
      </c>
      <c r="N956" s="64" t="s">
        <v>90</v>
      </c>
      <c r="O956" s="64" t="s">
        <v>90</v>
      </c>
      <c r="P956" s="64" t="s">
        <v>90</v>
      </c>
      <c r="Q956" s="64" t="s">
        <v>90</v>
      </c>
      <c r="R956" s="64" t="s">
        <v>90</v>
      </c>
      <c r="S956" s="64" t="s">
        <v>90</v>
      </c>
      <c r="T956" s="64" t="s">
        <v>90</v>
      </c>
      <c r="U956" s="64" t="s">
        <v>90</v>
      </c>
      <c r="V956" s="64" t="s">
        <v>90</v>
      </c>
      <c r="W956" s="97" t="s">
        <v>90</v>
      </c>
    </row>
    <row r="957" spans="1:23" ht="18.75" customHeight="1" x14ac:dyDescent="0.25">
      <c r="A957" s="155"/>
      <c r="B957" s="118" t="s">
        <v>94</v>
      </c>
      <c r="C957" s="117" t="s">
        <v>151</v>
      </c>
      <c r="D957" s="64" t="s">
        <v>90</v>
      </c>
      <c r="E957" s="104" t="s">
        <v>90</v>
      </c>
      <c r="F957" s="104" t="s">
        <v>90</v>
      </c>
      <c r="G957" s="104" t="s">
        <v>90</v>
      </c>
      <c r="H957" s="64" t="s">
        <v>90</v>
      </c>
      <c r="I957" s="64" t="s">
        <v>90</v>
      </c>
      <c r="J957" s="64" t="s">
        <v>90</v>
      </c>
      <c r="K957" s="33" t="s">
        <v>90</v>
      </c>
      <c r="L957" s="33" t="s">
        <v>90</v>
      </c>
      <c r="M957" s="12">
        <v>207</v>
      </c>
      <c r="N957" s="33">
        <v>220.5</v>
      </c>
      <c r="O957" s="33" t="s">
        <v>90</v>
      </c>
      <c r="P957" s="33" t="s">
        <v>90</v>
      </c>
      <c r="Q957" s="33" t="s">
        <v>90</v>
      </c>
      <c r="R957" s="64" t="s">
        <v>90</v>
      </c>
      <c r="S957" s="64" t="s">
        <v>90</v>
      </c>
      <c r="T957" s="64" t="s">
        <v>90</v>
      </c>
      <c r="U957" s="64" t="s">
        <v>90</v>
      </c>
      <c r="V957" s="64" t="s">
        <v>90</v>
      </c>
      <c r="W957" s="93">
        <f>SUM(L957:S957)</f>
        <v>427.5</v>
      </c>
    </row>
    <row r="958" spans="1:23" ht="23.25" customHeight="1" x14ac:dyDescent="0.25">
      <c r="A958" s="148"/>
      <c r="B958" s="118" t="s">
        <v>96</v>
      </c>
      <c r="C958" s="117" t="s">
        <v>151</v>
      </c>
      <c r="D958" s="104" t="s">
        <v>90</v>
      </c>
      <c r="E958" s="104" t="s">
        <v>90</v>
      </c>
      <c r="F958" s="64" t="s">
        <v>90</v>
      </c>
      <c r="G958" s="64" t="s">
        <v>90</v>
      </c>
      <c r="H958" s="88" t="s">
        <v>90</v>
      </c>
      <c r="I958" s="88" t="s">
        <v>90</v>
      </c>
      <c r="J958" s="88" t="s">
        <v>90</v>
      </c>
      <c r="K958" s="88" t="s">
        <v>90</v>
      </c>
      <c r="L958" s="88" t="s">
        <v>90</v>
      </c>
      <c r="M958" s="12">
        <v>0</v>
      </c>
      <c r="N958" s="20">
        <v>0</v>
      </c>
      <c r="O958" s="64" t="s">
        <v>90</v>
      </c>
      <c r="P958" s="88" t="s">
        <v>90</v>
      </c>
      <c r="Q958" s="88" t="s">
        <v>90</v>
      </c>
      <c r="R958" s="88" t="s">
        <v>90</v>
      </c>
      <c r="S958" s="88" t="s">
        <v>90</v>
      </c>
      <c r="T958" s="88" t="s">
        <v>90</v>
      </c>
      <c r="U958" s="88" t="s">
        <v>90</v>
      </c>
      <c r="V958" s="64" t="s">
        <v>90</v>
      </c>
      <c r="W958" s="83">
        <f>SUM(L958:S958)</f>
        <v>0</v>
      </c>
    </row>
    <row r="959" spans="1:23" ht="164.25" customHeight="1" x14ac:dyDescent="0.25">
      <c r="A959" s="147" t="s">
        <v>913</v>
      </c>
      <c r="B959" s="118" t="s">
        <v>914</v>
      </c>
      <c r="C959" s="117" t="s">
        <v>151</v>
      </c>
      <c r="D959" s="64" t="s">
        <v>90</v>
      </c>
      <c r="E959" s="64" t="s">
        <v>90</v>
      </c>
      <c r="F959" s="64" t="s">
        <v>863</v>
      </c>
      <c r="G959" s="64" t="s">
        <v>1110</v>
      </c>
      <c r="H959" s="64" t="s">
        <v>90</v>
      </c>
      <c r="I959" s="64" t="s">
        <v>90</v>
      </c>
      <c r="J959" s="64" t="s">
        <v>90</v>
      </c>
      <c r="K959" s="33" t="s">
        <v>90</v>
      </c>
      <c r="L959" s="33" t="s">
        <v>90</v>
      </c>
      <c r="M959" s="12">
        <v>0</v>
      </c>
      <c r="N959" s="12">
        <v>0</v>
      </c>
      <c r="O959" s="33" t="s">
        <v>90</v>
      </c>
      <c r="P959" s="33" t="s">
        <v>90</v>
      </c>
      <c r="Q959" s="33" t="s">
        <v>90</v>
      </c>
      <c r="R959" s="33" t="s">
        <v>90</v>
      </c>
      <c r="S959" s="33" t="s">
        <v>90</v>
      </c>
      <c r="T959" s="33" t="s">
        <v>90</v>
      </c>
      <c r="U959" s="33" t="s">
        <v>90</v>
      </c>
      <c r="V959" s="64" t="s">
        <v>90</v>
      </c>
      <c r="W959" s="83">
        <f>SUM(L959:S959)</f>
        <v>0</v>
      </c>
    </row>
    <row r="960" spans="1:23" ht="24" customHeight="1" x14ac:dyDescent="0.25">
      <c r="A960" s="155"/>
      <c r="B960" s="118" t="s">
        <v>91</v>
      </c>
      <c r="C960" s="117" t="s">
        <v>90</v>
      </c>
      <c r="D960" s="64" t="s">
        <v>90</v>
      </c>
      <c r="E960" s="64" t="s">
        <v>90</v>
      </c>
      <c r="F960" s="64" t="s">
        <v>90</v>
      </c>
      <c r="G960" s="64" t="s">
        <v>90</v>
      </c>
      <c r="H960" s="64" t="s">
        <v>90</v>
      </c>
      <c r="I960" s="64" t="s">
        <v>90</v>
      </c>
      <c r="J960" s="64" t="s">
        <v>90</v>
      </c>
      <c r="K960" s="64" t="s">
        <v>90</v>
      </c>
      <c r="L960" s="64" t="s">
        <v>90</v>
      </c>
      <c r="M960" s="12" t="s">
        <v>90</v>
      </c>
      <c r="N960" s="64" t="s">
        <v>90</v>
      </c>
      <c r="O960" s="64" t="s">
        <v>90</v>
      </c>
      <c r="P960" s="64" t="s">
        <v>90</v>
      </c>
      <c r="Q960" s="64" t="s">
        <v>90</v>
      </c>
      <c r="R960" s="64" t="s">
        <v>90</v>
      </c>
      <c r="S960" s="64" t="s">
        <v>90</v>
      </c>
      <c r="T960" s="64" t="s">
        <v>90</v>
      </c>
      <c r="U960" s="64" t="s">
        <v>90</v>
      </c>
      <c r="V960" s="64" t="s">
        <v>90</v>
      </c>
      <c r="W960" s="94" t="s">
        <v>90</v>
      </c>
    </row>
    <row r="961" spans="1:23" ht="23.25" customHeight="1" x14ac:dyDescent="0.25">
      <c r="A961" s="155"/>
      <c r="B961" s="118" t="s">
        <v>94</v>
      </c>
      <c r="C961" s="117" t="s">
        <v>151</v>
      </c>
      <c r="D961" s="64" t="s">
        <v>90</v>
      </c>
      <c r="E961" s="64" t="s">
        <v>90</v>
      </c>
      <c r="F961" s="104" t="s">
        <v>90</v>
      </c>
      <c r="G961" s="104" t="s">
        <v>90</v>
      </c>
      <c r="H961" s="64" t="s">
        <v>90</v>
      </c>
      <c r="I961" s="64" t="s">
        <v>90</v>
      </c>
      <c r="J961" s="64" t="s">
        <v>90</v>
      </c>
      <c r="K961" s="64" t="s">
        <v>90</v>
      </c>
      <c r="L961" s="64" t="s">
        <v>90</v>
      </c>
      <c r="M961" s="12">
        <v>1341.433</v>
      </c>
      <c r="N961" s="33">
        <v>4724.8999999999996</v>
      </c>
      <c r="O961" s="33" t="s">
        <v>90</v>
      </c>
      <c r="P961" s="33" t="s">
        <v>90</v>
      </c>
      <c r="Q961" s="33" t="s">
        <v>90</v>
      </c>
      <c r="R961" s="64" t="s">
        <v>90</v>
      </c>
      <c r="S961" s="64" t="s">
        <v>90</v>
      </c>
      <c r="T961" s="64" t="s">
        <v>90</v>
      </c>
      <c r="U961" s="64" t="s">
        <v>90</v>
      </c>
      <c r="V961" s="64" t="s">
        <v>90</v>
      </c>
      <c r="W961" s="93">
        <f>SUM(L961:S961)</f>
        <v>6066.3329999999996</v>
      </c>
    </row>
    <row r="962" spans="1:23" ht="24" customHeight="1" x14ac:dyDescent="0.25">
      <c r="A962" s="148"/>
      <c r="B962" s="118" t="s">
        <v>96</v>
      </c>
      <c r="C962" s="117" t="s">
        <v>151</v>
      </c>
      <c r="D962" s="104" t="s">
        <v>90</v>
      </c>
      <c r="E962" s="104" t="s">
        <v>90</v>
      </c>
      <c r="F962" s="64" t="s">
        <v>90</v>
      </c>
      <c r="G962" s="64" t="s">
        <v>90</v>
      </c>
      <c r="H962" s="88" t="s">
        <v>90</v>
      </c>
      <c r="I962" s="88" t="s">
        <v>90</v>
      </c>
      <c r="J962" s="88" t="s">
        <v>90</v>
      </c>
      <c r="K962" s="88" t="s">
        <v>90</v>
      </c>
      <c r="L962" s="88" t="s">
        <v>90</v>
      </c>
      <c r="M962" s="12">
        <v>0</v>
      </c>
      <c r="N962" s="20">
        <v>0</v>
      </c>
      <c r="O962" s="64" t="s">
        <v>90</v>
      </c>
      <c r="P962" s="88" t="s">
        <v>90</v>
      </c>
      <c r="Q962" s="88" t="s">
        <v>90</v>
      </c>
      <c r="R962" s="88" t="s">
        <v>90</v>
      </c>
      <c r="S962" s="88" t="s">
        <v>90</v>
      </c>
      <c r="T962" s="88" t="s">
        <v>90</v>
      </c>
      <c r="U962" s="88" t="s">
        <v>90</v>
      </c>
      <c r="V962" s="64" t="s">
        <v>90</v>
      </c>
      <c r="W962" s="83">
        <f>SUM(L962:S962)</f>
        <v>0</v>
      </c>
    </row>
    <row r="963" spans="1:23" ht="203.25" customHeight="1" x14ac:dyDescent="0.25">
      <c r="A963" s="147" t="s">
        <v>915</v>
      </c>
      <c r="B963" s="118" t="s">
        <v>916</v>
      </c>
      <c r="C963" s="117" t="s">
        <v>151</v>
      </c>
      <c r="D963" s="64" t="s">
        <v>90</v>
      </c>
      <c r="E963" s="64" t="s">
        <v>90</v>
      </c>
      <c r="F963" s="64" t="s">
        <v>863</v>
      </c>
      <c r="G963" s="64" t="s">
        <v>1111</v>
      </c>
      <c r="H963" s="64" t="s">
        <v>90</v>
      </c>
      <c r="I963" s="64" t="s">
        <v>90</v>
      </c>
      <c r="J963" s="64" t="s">
        <v>90</v>
      </c>
      <c r="K963" s="64" t="s">
        <v>90</v>
      </c>
      <c r="L963" s="64" t="s">
        <v>90</v>
      </c>
      <c r="M963" s="12">
        <v>574.9</v>
      </c>
      <c r="N963" s="12">
        <v>0</v>
      </c>
      <c r="O963" s="33" t="s">
        <v>90</v>
      </c>
      <c r="P963" s="33" t="s">
        <v>90</v>
      </c>
      <c r="Q963" s="33" t="s">
        <v>90</v>
      </c>
      <c r="R963" s="64" t="s">
        <v>90</v>
      </c>
      <c r="S963" s="64" t="s">
        <v>90</v>
      </c>
      <c r="T963" s="64" t="s">
        <v>90</v>
      </c>
      <c r="U963" s="64" t="s">
        <v>90</v>
      </c>
      <c r="V963" s="64" t="s">
        <v>90</v>
      </c>
      <c r="W963" s="93">
        <f>SUM(L963:S963)</f>
        <v>574.9</v>
      </c>
    </row>
    <row r="964" spans="1:23" ht="24" customHeight="1" x14ac:dyDescent="0.25">
      <c r="A964" s="155"/>
      <c r="B964" s="118" t="s">
        <v>91</v>
      </c>
      <c r="C964" s="117" t="s">
        <v>90</v>
      </c>
      <c r="D964" s="64" t="s">
        <v>90</v>
      </c>
      <c r="E964" s="64" t="s">
        <v>90</v>
      </c>
      <c r="F964" s="64" t="s">
        <v>90</v>
      </c>
      <c r="G964" s="64" t="s">
        <v>90</v>
      </c>
      <c r="H964" s="64" t="s">
        <v>90</v>
      </c>
      <c r="I964" s="64" t="s">
        <v>90</v>
      </c>
      <c r="J964" s="64" t="s">
        <v>90</v>
      </c>
      <c r="K964" s="64" t="s">
        <v>90</v>
      </c>
      <c r="L964" s="64" t="s">
        <v>90</v>
      </c>
      <c r="M964" s="12" t="s">
        <v>90</v>
      </c>
      <c r="N964" s="64" t="s">
        <v>90</v>
      </c>
      <c r="O964" s="64" t="s">
        <v>90</v>
      </c>
      <c r="P964" s="64" t="s">
        <v>90</v>
      </c>
      <c r="Q964" s="64" t="s">
        <v>90</v>
      </c>
      <c r="R964" s="64" t="s">
        <v>90</v>
      </c>
      <c r="S964" s="64" t="s">
        <v>90</v>
      </c>
      <c r="T964" s="64" t="s">
        <v>90</v>
      </c>
      <c r="U964" s="64" t="s">
        <v>90</v>
      </c>
      <c r="V964" s="64" t="s">
        <v>90</v>
      </c>
      <c r="W964" s="97" t="s">
        <v>90</v>
      </c>
    </row>
    <row r="965" spans="1:23" ht="23.25" customHeight="1" x14ac:dyDescent="0.25">
      <c r="A965" s="155"/>
      <c r="B965" s="118" t="s">
        <v>94</v>
      </c>
      <c r="C965" s="117" t="s">
        <v>151</v>
      </c>
      <c r="D965" s="64" t="s">
        <v>90</v>
      </c>
      <c r="E965" s="64" t="s">
        <v>90</v>
      </c>
      <c r="F965" s="104" t="s">
        <v>90</v>
      </c>
      <c r="G965" s="104" t="s">
        <v>90</v>
      </c>
      <c r="H965" s="64" t="s">
        <v>90</v>
      </c>
      <c r="I965" s="64" t="s">
        <v>90</v>
      </c>
      <c r="J965" s="64" t="s">
        <v>90</v>
      </c>
      <c r="K965" s="64" t="s">
        <v>90</v>
      </c>
      <c r="L965" s="64" t="s">
        <v>90</v>
      </c>
      <c r="M965" s="12">
        <v>0</v>
      </c>
      <c r="N965" s="12">
        <v>0</v>
      </c>
      <c r="O965" s="33" t="s">
        <v>90</v>
      </c>
      <c r="P965" s="33" t="s">
        <v>90</v>
      </c>
      <c r="Q965" s="33" t="s">
        <v>90</v>
      </c>
      <c r="R965" s="64" t="s">
        <v>90</v>
      </c>
      <c r="S965" s="64" t="s">
        <v>90</v>
      </c>
      <c r="T965" s="64" t="s">
        <v>90</v>
      </c>
      <c r="U965" s="64" t="s">
        <v>90</v>
      </c>
      <c r="V965" s="64" t="s">
        <v>90</v>
      </c>
      <c r="W965" s="97" t="s">
        <v>90</v>
      </c>
    </row>
    <row r="966" spans="1:23" ht="21.75" customHeight="1" x14ac:dyDescent="0.25">
      <c r="A966" s="148"/>
      <c r="B966" s="118" t="s">
        <v>96</v>
      </c>
      <c r="C966" s="117" t="s">
        <v>151</v>
      </c>
      <c r="D966" s="104" t="s">
        <v>90</v>
      </c>
      <c r="E966" s="104" t="s">
        <v>90</v>
      </c>
      <c r="F966" s="64" t="s">
        <v>90</v>
      </c>
      <c r="G966" s="64" t="s">
        <v>90</v>
      </c>
      <c r="H966" s="88" t="s">
        <v>90</v>
      </c>
      <c r="I966" s="88" t="s">
        <v>90</v>
      </c>
      <c r="J966" s="88" t="s">
        <v>90</v>
      </c>
      <c r="K966" s="88" t="s">
        <v>90</v>
      </c>
      <c r="L966" s="88" t="s">
        <v>90</v>
      </c>
      <c r="M966" s="12">
        <v>0</v>
      </c>
      <c r="N966" s="20">
        <v>0</v>
      </c>
      <c r="O966" s="64" t="s">
        <v>90</v>
      </c>
      <c r="P966" s="88" t="s">
        <v>90</v>
      </c>
      <c r="Q966" s="88" t="s">
        <v>90</v>
      </c>
      <c r="R966" s="88" t="s">
        <v>90</v>
      </c>
      <c r="S966" s="88" t="s">
        <v>90</v>
      </c>
      <c r="T966" s="88" t="s">
        <v>90</v>
      </c>
      <c r="U966" s="88" t="s">
        <v>90</v>
      </c>
      <c r="V966" s="64" t="s">
        <v>90</v>
      </c>
      <c r="W966" s="83">
        <f>SUM(L966:S966)</f>
        <v>0</v>
      </c>
    </row>
    <row r="967" spans="1:23" ht="198.75" customHeight="1" x14ac:dyDescent="0.25">
      <c r="A967" s="156" t="s">
        <v>917</v>
      </c>
      <c r="B967" s="122" t="s">
        <v>918</v>
      </c>
      <c r="C967" s="117" t="s">
        <v>151</v>
      </c>
      <c r="D967" s="64" t="s">
        <v>90</v>
      </c>
      <c r="E967" s="64" t="s">
        <v>90</v>
      </c>
      <c r="F967" s="64" t="s">
        <v>863</v>
      </c>
      <c r="G967" s="64" t="s">
        <v>1112</v>
      </c>
      <c r="H967" s="64" t="s">
        <v>90</v>
      </c>
      <c r="I967" s="64" t="s">
        <v>90</v>
      </c>
      <c r="J967" s="64" t="s">
        <v>90</v>
      </c>
      <c r="K967" s="64" t="s">
        <v>90</v>
      </c>
      <c r="L967" s="64" t="s">
        <v>90</v>
      </c>
      <c r="M967" s="12">
        <v>0</v>
      </c>
      <c r="N967" s="105">
        <v>0</v>
      </c>
      <c r="O967" s="33" t="s">
        <v>90</v>
      </c>
      <c r="P967" s="33" t="s">
        <v>90</v>
      </c>
      <c r="Q967" s="33" t="s">
        <v>90</v>
      </c>
      <c r="R967" s="33" t="s">
        <v>90</v>
      </c>
      <c r="S967" s="33" t="s">
        <v>90</v>
      </c>
      <c r="T967" s="33" t="s">
        <v>90</v>
      </c>
      <c r="U967" s="33" t="s">
        <v>90</v>
      </c>
      <c r="V967" s="64" t="s">
        <v>90</v>
      </c>
      <c r="W967" s="106" t="s">
        <v>90</v>
      </c>
    </row>
    <row r="968" spans="1:23" ht="26.25" customHeight="1" x14ac:dyDescent="0.25">
      <c r="A968" s="155"/>
      <c r="B968" s="118" t="s">
        <v>91</v>
      </c>
      <c r="C968" s="117" t="s">
        <v>90</v>
      </c>
      <c r="D968" s="64">
        <v>0.2</v>
      </c>
      <c r="E968" s="64" t="s">
        <v>90</v>
      </c>
      <c r="F968" s="64" t="s">
        <v>90</v>
      </c>
      <c r="G968" s="64" t="s">
        <v>90</v>
      </c>
      <c r="H968" s="64" t="s">
        <v>90</v>
      </c>
      <c r="I968" s="64" t="s">
        <v>90</v>
      </c>
      <c r="J968" s="64" t="s">
        <v>90</v>
      </c>
      <c r="K968" s="64" t="s">
        <v>90</v>
      </c>
      <c r="L968" s="64" t="s">
        <v>90</v>
      </c>
      <c r="M968" s="12" t="s">
        <v>90</v>
      </c>
      <c r="N968" s="64" t="s">
        <v>90</v>
      </c>
      <c r="O968" s="64" t="s">
        <v>90</v>
      </c>
      <c r="P968" s="64" t="s">
        <v>90</v>
      </c>
      <c r="Q968" s="64" t="s">
        <v>90</v>
      </c>
      <c r="R968" s="33" t="s">
        <v>90</v>
      </c>
      <c r="S968" s="33" t="s">
        <v>90</v>
      </c>
      <c r="T968" s="33" t="s">
        <v>90</v>
      </c>
      <c r="U968" s="33" t="s">
        <v>90</v>
      </c>
      <c r="V968" s="64" t="s">
        <v>90</v>
      </c>
      <c r="W968" s="106" t="s">
        <v>90</v>
      </c>
    </row>
    <row r="969" spans="1:23" ht="24.75" customHeight="1" x14ac:dyDescent="0.25">
      <c r="A969" s="155"/>
      <c r="B969" s="118" t="s">
        <v>94</v>
      </c>
      <c r="C969" s="117" t="s">
        <v>151</v>
      </c>
      <c r="D969" s="64" t="s">
        <v>90</v>
      </c>
      <c r="E969" s="104" t="s">
        <v>90</v>
      </c>
      <c r="F969" s="104" t="s">
        <v>90</v>
      </c>
      <c r="G969" s="104" t="s">
        <v>90</v>
      </c>
      <c r="H969" s="64" t="s">
        <v>90</v>
      </c>
      <c r="I969" s="64" t="s">
        <v>90</v>
      </c>
      <c r="J969" s="64" t="s">
        <v>90</v>
      </c>
      <c r="K969" s="64" t="s">
        <v>90</v>
      </c>
      <c r="L969" s="64" t="s">
        <v>90</v>
      </c>
      <c r="M969" s="12">
        <f>M974+M982+M978+M986</f>
        <v>2743.4259999999999</v>
      </c>
      <c r="N969" s="33">
        <f>N974+N982+N978+N986</f>
        <v>7377.2000000000007</v>
      </c>
      <c r="O969" s="33" t="s">
        <v>90</v>
      </c>
      <c r="P969" s="33" t="s">
        <v>90</v>
      </c>
      <c r="Q969" s="64" t="s">
        <v>90</v>
      </c>
      <c r="R969" s="64" t="s">
        <v>90</v>
      </c>
      <c r="S969" s="64" t="s">
        <v>90</v>
      </c>
      <c r="T969" s="64" t="s">
        <v>90</v>
      </c>
      <c r="U969" s="64" t="s">
        <v>90</v>
      </c>
      <c r="V969" s="64" t="s">
        <v>90</v>
      </c>
      <c r="W969" s="93">
        <f>SUM(L969:S969)</f>
        <v>10120.626</v>
      </c>
    </row>
    <row r="970" spans="1:23" ht="21" customHeight="1" x14ac:dyDescent="0.25">
      <c r="A970" s="155"/>
      <c r="B970" s="118" t="s">
        <v>96</v>
      </c>
      <c r="C970" s="117" t="s">
        <v>151</v>
      </c>
      <c r="D970" s="104" t="s">
        <v>90</v>
      </c>
      <c r="E970" s="104" t="s">
        <v>90</v>
      </c>
      <c r="F970" s="104" t="s">
        <v>90</v>
      </c>
      <c r="G970" s="104" t="s">
        <v>90</v>
      </c>
      <c r="H970" s="88" t="s">
        <v>90</v>
      </c>
      <c r="I970" s="88" t="s">
        <v>90</v>
      </c>
      <c r="J970" s="88" t="s">
        <v>90</v>
      </c>
      <c r="K970" s="88" t="s">
        <v>90</v>
      </c>
      <c r="L970" s="88" t="s">
        <v>90</v>
      </c>
      <c r="M970" s="12">
        <v>0</v>
      </c>
      <c r="N970" s="20">
        <v>0</v>
      </c>
      <c r="O970" s="64" t="s">
        <v>90</v>
      </c>
      <c r="P970" s="88" t="s">
        <v>90</v>
      </c>
      <c r="Q970" s="88" t="s">
        <v>90</v>
      </c>
      <c r="R970" s="88" t="s">
        <v>90</v>
      </c>
      <c r="S970" s="88" t="s">
        <v>90</v>
      </c>
      <c r="T970" s="88" t="s">
        <v>90</v>
      </c>
      <c r="U970" s="88" t="s">
        <v>90</v>
      </c>
      <c r="V970" s="64" t="s">
        <v>90</v>
      </c>
      <c r="W970" s="83">
        <f>SUM(L970:S970)</f>
        <v>0</v>
      </c>
    </row>
    <row r="971" spans="1:23" ht="24.75" customHeight="1" x14ac:dyDescent="0.25">
      <c r="A971" s="148"/>
      <c r="B971" s="118" t="s">
        <v>96</v>
      </c>
      <c r="C971" s="117" t="s">
        <v>151</v>
      </c>
      <c r="D971" s="64" t="s">
        <v>90</v>
      </c>
      <c r="E971" s="64" t="s">
        <v>90</v>
      </c>
      <c r="F971" s="64" t="s">
        <v>90</v>
      </c>
      <c r="G971" s="104" t="s">
        <v>90</v>
      </c>
      <c r="H971" s="64" t="s">
        <v>90</v>
      </c>
      <c r="I971" s="64" t="s">
        <v>90</v>
      </c>
      <c r="J971" s="64" t="s">
        <v>90</v>
      </c>
      <c r="K971" s="64" t="s">
        <v>90</v>
      </c>
      <c r="L971" s="64" t="s">
        <v>90</v>
      </c>
      <c r="M971" s="12">
        <f>M976+M980+M984+M988</f>
        <v>1099.3399999999999</v>
      </c>
      <c r="N971" s="33">
        <f>N976+N980+N984+N988</f>
        <v>680.2</v>
      </c>
      <c r="O971" s="33" t="s">
        <v>90</v>
      </c>
      <c r="P971" s="33" t="s">
        <v>90</v>
      </c>
      <c r="Q971" s="64" t="s">
        <v>90</v>
      </c>
      <c r="R971" s="64" t="s">
        <v>90</v>
      </c>
      <c r="S971" s="64" t="s">
        <v>90</v>
      </c>
      <c r="T971" s="64" t="s">
        <v>90</v>
      </c>
      <c r="U971" s="64" t="s">
        <v>90</v>
      </c>
      <c r="V971" s="64" t="s">
        <v>90</v>
      </c>
      <c r="W971" s="93">
        <f>SUM(L971:S971)</f>
        <v>1779.54</v>
      </c>
    </row>
    <row r="972" spans="1:23" ht="90" customHeight="1" x14ac:dyDescent="0.25">
      <c r="A972" s="147" t="s">
        <v>919</v>
      </c>
      <c r="B972" s="118" t="s">
        <v>920</v>
      </c>
      <c r="C972" s="117" t="s">
        <v>151</v>
      </c>
      <c r="D972" s="64" t="s">
        <v>90</v>
      </c>
      <c r="E972" s="64" t="s">
        <v>90</v>
      </c>
      <c r="F972" s="64" t="s">
        <v>863</v>
      </c>
      <c r="G972" s="64" t="s">
        <v>894</v>
      </c>
      <c r="H972" s="64" t="s">
        <v>90</v>
      </c>
      <c r="I972" s="64" t="s">
        <v>90</v>
      </c>
      <c r="J972" s="64" t="s">
        <v>90</v>
      </c>
      <c r="K972" s="64" t="s">
        <v>90</v>
      </c>
      <c r="L972" s="64" t="s">
        <v>90</v>
      </c>
      <c r="M972" s="12">
        <v>0</v>
      </c>
      <c r="N972" s="20">
        <v>0</v>
      </c>
      <c r="O972" s="33" t="s">
        <v>90</v>
      </c>
      <c r="P972" s="33" t="s">
        <v>90</v>
      </c>
      <c r="Q972" s="33" t="s">
        <v>90</v>
      </c>
      <c r="R972" s="64" t="s">
        <v>90</v>
      </c>
      <c r="S972" s="64" t="s">
        <v>90</v>
      </c>
      <c r="T972" s="64" t="s">
        <v>90</v>
      </c>
      <c r="U972" s="64" t="s">
        <v>90</v>
      </c>
      <c r="V972" s="64" t="s">
        <v>90</v>
      </c>
      <c r="W972" s="83">
        <f>SUM(L972:S972)</f>
        <v>0</v>
      </c>
    </row>
    <row r="973" spans="1:23" ht="20.25" customHeight="1" x14ac:dyDescent="0.25">
      <c r="A973" s="155"/>
      <c r="B973" s="118" t="s">
        <v>91</v>
      </c>
      <c r="C973" s="117" t="s">
        <v>90</v>
      </c>
      <c r="D973" s="64" t="s">
        <v>90</v>
      </c>
      <c r="E973" s="64" t="s">
        <v>90</v>
      </c>
      <c r="F973" s="64" t="s">
        <v>90</v>
      </c>
      <c r="G973" s="64" t="s">
        <v>90</v>
      </c>
      <c r="H973" s="64" t="s">
        <v>90</v>
      </c>
      <c r="I973" s="64" t="s">
        <v>90</v>
      </c>
      <c r="J973" s="64" t="s">
        <v>90</v>
      </c>
      <c r="K973" s="64" t="s">
        <v>90</v>
      </c>
      <c r="L973" s="64" t="s">
        <v>90</v>
      </c>
      <c r="M973" s="12" t="s">
        <v>90</v>
      </c>
      <c r="N973" s="64" t="s">
        <v>90</v>
      </c>
      <c r="O973" s="64" t="s">
        <v>90</v>
      </c>
      <c r="P973" s="64" t="s">
        <v>90</v>
      </c>
      <c r="Q973" s="64" t="s">
        <v>90</v>
      </c>
      <c r="R973" s="64" t="s">
        <v>90</v>
      </c>
      <c r="S973" s="64" t="s">
        <v>90</v>
      </c>
      <c r="T973" s="64" t="s">
        <v>90</v>
      </c>
      <c r="U973" s="64" t="s">
        <v>90</v>
      </c>
      <c r="V973" s="64" t="s">
        <v>90</v>
      </c>
      <c r="W973" s="94" t="s">
        <v>90</v>
      </c>
    </row>
    <row r="974" spans="1:23" ht="20.25" customHeight="1" x14ac:dyDescent="0.25">
      <c r="A974" s="155"/>
      <c r="B974" s="118" t="s">
        <v>94</v>
      </c>
      <c r="C974" s="117" t="s">
        <v>151</v>
      </c>
      <c r="D974" s="64" t="s">
        <v>90</v>
      </c>
      <c r="E974" s="64" t="s">
        <v>90</v>
      </c>
      <c r="F974" s="104" t="s">
        <v>90</v>
      </c>
      <c r="G974" s="104" t="s">
        <v>90</v>
      </c>
      <c r="H974" s="64" t="s">
        <v>90</v>
      </c>
      <c r="I974" s="64" t="s">
        <v>90</v>
      </c>
      <c r="J974" s="64" t="s">
        <v>90</v>
      </c>
      <c r="K974" s="64" t="s">
        <v>90</v>
      </c>
      <c r="L974" s="64" t="s">
        <v>90</v>
      </c>
      <c r="M974" s="12">
        <v>152.833</v>
      </c>
      <c r="N974" s="33">
        <v>676.6</v>
      </c>
      <c r="O974" s="33" t="s">
        <v>90</v>
      </c>
      <c r="P974" s="33" t="s">
        <v>90</v>
      </c>
      <c r="Q974" s="33" t="s">
        <v>90</v>
      </c>
      <c r="R974" s="33" t="s">
        <v>90</v>
      </c>
      <c r="S974" s="33" t="s">
        <v>90</v>
      </c>
      <c r="T974" s="33" t="s">
        <v>90</v>
      </c>
      <c r="U974" s="33" t="s">
        <v>90</v>
      </c>
      <c r="V974" s="64" t="s">
        <v>90</v>
      </c>
      <c r="W974" s="93">
        <f t="shared" ref="W974:W980" si="159">SUM(L974:S974)</f>
        <v>829.43299999999999</v>
      </c>
    </row>
    <row r="975" spans="1:23" ht="20.25" customHeight="1" x14ac:dyDescent="0.25">
      <c r="A975" s="148"/>
      <c r="B975" s="118" t="s">
        <v>96</v>
      </c>
      <c r="C975" s="117" t="s">
        <v>151</v>
      </c>
      <c r="D975" s="104" t="s">
        <v>90</v>
      </c>
      <c r="E975" s="104" t="s">
        <v>90</v>
      </c>
      <c r="F975" s="64" t="s">
        <v>90</v>
      </c>
      <c r="G975" s="64" t="s">
        <v>90</v>
      </c>
      <c r="H975" s="88" t="s">
        <v>90</v>
      </c>
      <c r="I975" s="88" t="s">
        <v>90</v>
      </c>
      <c r="J975" s="88" t="s">
        <v>90</v>
      </c>
      <c r="K975" s="88" t="s">
        <v>90</v>
      </c>
      <c r="L975" s="88" t="s">
        <v>90</v>
      </c>
      <c r="M975" s="12">
        <v>0</v>
      </c>
      <c r="N975" s="20">
        <v>0</v>
      </c>
      <c r="O975" s="64" t="s">
        <v>90</v>
      </c>
      <c r="P975" s="88" t="s">
        <v>90</v>
      </c>
      <c r="Q975" s="88" t="s">
        <v>90</v>
      </c>
      <c r="R975" s="88" t="s">
        <v>90</v>
      </c>
      <c r="S975" s="88" t="s">
        <v>90</v>
      </c>
      <c r="T975" s="88" t="s">
        <v>90</v>
      </c>
      <c r="U975" s="88" t="s">
        <v>90</v>
      </c>
      <c r="V975" s="64" t="s">
        <v>90</v>
      </c>
      <c r="W975" s="83">
        <f t="shared" si="159"/>
        <v>0</v>
      </c>
    </row>
    <row r="976" spans="1:23" ht="233.25" customHeight="1" x14ac:dyDescent="0.25">
      <c r="A976" s="147" t="s">
        <v>921</v>
      </c>
      <c r="B976" s="118" t="s">
        <v>922</v>
      </c>
      <c r="C976" s="117" t="s">
        <v>92</v>
      </c>
      <c r="D976" s="64" t="s">
        <v>90</v>
      </c>
      <c r="E976" s="64" t="s">
        <v>90</v>
      </c>
      <c r="F976" s="64" t="s">
        <v>863</v>
      </c>
      <c r="G976" s="64" t="s">
        <v>1113</v>
      </c>
      <c r="H976" s="64" t="s">
        <v>90</v>
      </c>
      <c r="I976" s="64" t="s">
        <v>90</v>
      </c>
      <c r="J976" s="64" t="s">
        <v>90</v>
      </c>
      <c r="K976" s="64" t="s">
        <v>90</v>
      </c>
      <c r="L976" s="64" t="s">
        <v>90</v>
      </c>
      <c r="M976" s="12">
        <v>65.5</v>
      </c>
      <c r="N976" s="33">
        <v>290</v>
      </c>
      <c r="O976" s="33" t="s">
        <v>90</v>
      </c>
      <c r="P976" s="33" t="s">
        <v>90</v>
      </c>
      <c r="Q976" s="33" t="s">
        <v>90</v>
      </c>
      <c r="R976" s="33" t="s">
        <v>90</v>
      </c>
      <c r="S976" s="33" t="s">
        <v>90</v>
      </c>
      <c r="T976" s="33" t="s">
        <v>90</v>
      </c>
      <c r="U976" s="33" t="s">
        <v>90</v>
      </c>
      <c r="V976" s="64" t="s">
        <v>90</v>
      </c>
      <c r="W976" s="93">
        <f t="shared" si="159"/>
        <v>355.5</v>
      </c>
    </row>
    <row r="977" spans="1:23" ht="23.25" customHeight="1" x14ac:dyDescent="0.25">
      <c r="A977" s="155"/>
      <c r="B977" s="118" t="s">
        <v>91</v>
      </c>
      <c r="C977" s="117" t="s">
        <v>90</v>
      </c>
      <c r="D977" s="64" t="s">
        <v>90</v>
      </c>
      <c r="E977" s="64" t="s">
        <v>90</v>
      </c>
      <c r="F977" s="64" t="s">
        <v>90</v>
      </c>
      <c r="G977" s="64" t="s">
        <v>90</v>
      </c>
      <c r="H977" s="64" t="s">
        <v>90</v>
      </c>
      <c r="I977" s="64" t="s">
        <v>90</v>
      </c>
      <c r="J977" s="64" t="s">
        <v>90</v>
      </c>
      <c r="K977" s="64" t="s">
        <v>90</v>
      </c>
      <c r="L977" s="64" t="s">
        <v>90</v>
      </c>
      <c r="M977" s="12" t="s">
        <v>90</v>
      </c>
      <c r="N977" s="64" t="s">
        <v>90</v>
      </c>
      <c r="O977" s="64" t="s">
        <v>90</v>
      </c>
      <c r="P977" s="64" t="s">
        <v>90</v>
      </c>
      <c r="Q977" s="64" t="s">
        <v>90</v>
      </c>
      <c r="R977" s="33" t="s">
        <v>90</v>
      </c>
      <c r="S977" s="33" t="s">
        <v>90</v>
      </c>
      <c r="T977" s="33" t="s">
        <v>90</v>
      </c>
      <c r="U977" s="33" t="s">
        <v>90</v>
      </c>
      <c r="V977" s="64" t="s">
        <v>90</v>
      </c>
      <c r="W977" s="83">
        <f t="shared" si="159"/>
        <v>0</v>
      </c>
    </row>
    <row r="978" spans="1:23" ht="20.25" customHeight="1" x14ac:dyDescent="0.25">
      <c r="A978" s="155"/>
      <c r="B978" s="118" t="s">
        <v>94</v>
      </c>
      <c r="C978" s="117" t="s">
        <v>151</v>
      </c>
      <c r="D978" s="64" t="s">
        <v>90</v>
      </c>
      <c r="E978" s="64" t="s">
        <v>90</v>
      </c>
      <c r="F978" s="104" t="s">
        <v>90</v>
      </c>
      <c r="G978" s="104" t="s">
        <v>90</v>
      </c>
      <c r="H978" s="64" t="s">
        <v>90</v>
      </c>
      <c r="I978" s="64" t="s">
        <v>90</v>
      </c>
      <c r="J978" s="64" t="s">
        <v>90</v>
      </c>
      <c r="K978" s="64" t="s">
        <v>90</v>
      </c>
      <c r="L978" s="64" t="s">
        <v>90</v>
      </c>
      <c r="M978" s="12">
        <v>2412.2930000000001</v>
      </c>
      <c r="N978" s="33">
        <v>6510.6</v>
      </c>
      <c r="O978" s="33" t="s">
        <v>90</v>
      </c>
      <c r="P978" s="33" t="s">
        <v>90</v>
      </c>
      <c r="Q978" s="33" t="s">
        <v>90</v>
      </c>
      <c r="R978" s="33" t="s">
        <v>90</v>
      </c>
      <c r="S978" s="33" t="s">
        <v>90</v>
      </c>
      <c r="T978" s="33" t="s">
        <v>90</v>
      </c>
      <c r="U978" s="33" t="s">
        <v>90</v>
      </c>
      <c r="V978" s="64" t="s">
        <v>90</v>
      </c>
      <c r="W978" s="93">
        <f t="shared" si="159"/>
        <v>8922.893</v>
      </c>
    </row>
    <row r="979" spans="1:23" ht="21.75" customHeight="1" x14ac:dyDescent="0.25">
      <c r="A979" s="148"/>
      <c r="B979" s="118" t="s">
        <v>96</v>
      </c>
      <c r="C979" s="117" t="s">
        <v>151</v>
      </c>
      <c r="D979" s="104" t="s">
        <v>90</v>
      </c>
      <c r="E979" s="104" t="s">
        <v>90</v>
      </c>
      <c r="F979" s="64" t="s">
        <v>90</v>
      </c>
      <c r="G979" s="64" t="s">
        <v>90</v>
      </c>
      <c r="H979" s="88" t="s">
        <v>90</v>
      </c>
      <c r="I979" s="88" t="s">
        <v>90</v>
      </c>
      <c r="J979" s="88" t="s">
        <v>90</v>
      </c>
      <c r="K979" s="88" t="s">
        <v>90</v>
      </c>
      <c r="L979" s="88" t="s">
        <v>90</v>
      </c>
      <c r="M979" s="12">
        <v>0</v>
      </c>
      <c r="N979" s="20">
        <v>0</v>
      </c>
      <c r="O979" s="64" t="s">
        <v>90</v>
      </c>
      <c r="P979" s="88" t="s">
        <v>90</v>
      </c>
      <c r="Q979" s="88" t="s">
        <v>90</v>
      </c>
      <c r="R979" s="88" t="s">
        <v>90</v>
      </c>
      <c r="S979" s="88" t="s">
        <v>90</v>
      </c>
      <c r="T979" s="88" t="s">
        <v>90</v>
      </c>
      <c r="U979" s="88" t="s">
        <v>90</v>
      </c>
      <c r="V979" s="64" t="s">
        <v>90</v>
      </c>
      <c r="W979" s="83">
        <f t="shared" si="159"/>
        <v>0</v>
      </c>
    </row>
    <row r="980" spans="1:23" ht="134.25" customHeight="1" x14ac:dyDescent="0.25">
      <c r="A980" s="147" t="s">
        <v>923</v>
      </c>
      <c r="B980" s="118" t="s">
        <v>924</v>
      </c>
      <c r="C980" s="117" t="s">
        <v>151</v>
      </c>
      <c r="D980" s="64" t="s">
        <v>90</v>
      </c>
      <c r="E980" s="64" t="s">
        <v>90</v>
      </c>
      <c r="F980" s="64" t="s">
        <v>863</v>
      </c>
      <c r="G980" s="64" t="s">
        <v>925</v>
      </c>
      <c r="H980" s="64" t="s">
        <v>90</v>
      </c>
      <c r="I980" s="64" t="s">
        <v>90</v>
      </c>
      <c r="J980" s="64" t="s">
        <v>90</v>
      </c>
      <c r="K980" s="64" t="s">
        <v>90</v>
      </c>
      <c r="L980" s="64" t="s">
        <v>90</v>
      </c>
      <c r="M980" s="12">
        <v>1033.8399999999999</v>
      </c>
      <c r="N980" s="33">
        <v>390.2</v>
      </c>
      <c r="O980" s="33" t="s">
        <v>90</v>
      </c>
      <c r="P980" s="33" t="s">
        <v>90</v>
      </c>
      <c r="Q980" s="33" t="s">
        <v>90</v>
      </c>
      <c r="R980" s="33" t="s">
        <v>90</v>
      </c>
      <c r="S980" s="33" t="s">
        <v>90</v>
      </c>
      <c r="T980" s="33" t="s">
        <v>90</v>
      </c>
      <c r="U980" s="33" t="s">
        <v>90</v>
      </c>
      <c r="V980" s="64" t="s">
        <v>90</v>
      </c>
      <c r="W980" s="93">
        <f t="shared" si="159"/>
        <v>1424.04</v>
      </c>
    </row>
    <row r="981" spans="1:23" ht="24" customHeight="1" x14ac:dyDescent="0.25">
      <c r="A981" s="155"/>
      <c r="B981" s="118" t="s">
        <v>91</v>
      </c>
      <c r="C981" s="117" t="s">
        <v>90</v>
      </c>
      <c r="D981" s="64" t="s">
        <v>90</v>
      </c>
      <c r="E981" s="64" t="s">
        <v>90</v>
      </c>
      <c r="F981" s="64" t="s">
        <v>90</v>
      </c>
      <c r="G981" s="64" t="s">
        <v>90</v>
      </c>
      <c r="H981" s="64" t="s">
        <v>90</v>
      </c>
      <c r="I981" s="64" t="s">
        <v>90</v>
      </c>
      <c r="J981" s="64" t="s">
        <v>90</v>
      </c>
      <c r="K981" s="64" t="s">
        <v>90</v>
      </c>
      <c r="L981" s="64" t="s">
        <v>90</v>
      </c>
      <c r="M981" s="12" t="s">
        <v>90</v>
      </c>
      <c r="N981" s="64" t="s">
        <v>90</v>
      </c>
      <c r="O981" s="64" t="s">
        <v>90</v>
      </c>
      <c r="P981" s="64" t="s">
        <v>90</v>
      </c>
      <c r="Q981" s="64" t="s">
        <v>90</v>
      </c>
      <c r="R981" s="33" t="s">
        <v>90</v>
      </c>
      <c r="S981" s="33" t="s">
        <v>90</v>
      </c>
      <c r="T981" s="33" t="s">
        <v>90</v>
      </c>
      <c r="U981" s="33" t="s">
        <v>90</v>
      </c>
      <c r="V981" s="64" t="s">
        <v>90</v>
      </c>
      <c r="W981" s="106" t="s">
        <v>90</v>
      </c>
    </row>
    <row r="982" spans="1:23" ht="22.5" customHeight="1" x14ac:dyDescent="0.25">
      <c r="A982" s="155"/>
      <c r="B982" s="118" t="s">
        <v>94</v>
      </c>
      <c r="C982" s="117" t="s">
        <v>151</v>
      </c>
      <c r="D982" s="64" t="s">
        <v>90</v>
      </c>
      <c r="E982" s="104" t="s">
        <v>90</v>
      </c>
      <c r="F982" s="104" t="s">
        <v>90</v>
      </c>
      <c r="G982" s="104" t="s">
        <v>90</v>
      </c>
      <c r="H982" s="64" t="s">
        <v>90</v>
      </c>
      <c r="I982" s="64" t="s">
        <v>90</v>
      </c>
      <c r="J982" s="64" t="s">
        <v>90</v>
      </c>
      <c r="K982" s="64" t="s">
        <v>90</v>
      </c>
      <c r="L982" s="64" t="s">
        <v>90</v>
      </c>
      <c r="M982" s="12">
        <v>46.7</v>
      </c>
      <c r="N982" s="33">
        <v>48</v>
      </c>
      <c r="O982" s="33" t="s">
        <v>90</v>
      </c>
      <c r="P982" s="33" t="s">
        <v>90</v>
      </c>
      <c r="Q982" s="33" t="s">
        <v>90</v>
      </c>
      <c r="R982" s="33" t="s">
        <v>90</v>
      </c>
      <c r="S982" s="33" t="s">
        <v>90</v>
      </c>
      <c r="T982" s="33" t="s">
        <v>90</v>
      </c>
      <c r="U982" s="33" t="s">
        <v>90</v>
      </c>
      <c r="V982" s="64" t="s">
        <v>90</v>
      </c>
      <c r="W982" s="93">
        <f>SUM(L982:S982)</f>
        <v>94.7</v>
      </c>
    </row>
    <row r="983" spans="1:23" ht="18.75" customHeight="1" x14ac:dyDescent="0.25">
      <c r="A983" s="148"/>
      <c r="B983" s="118" t="s">
        <v>96</v>
      </c>
      <c r="C983" s="117" t="s">
        <v>151</v>
      </c>
      <c r="D983" s="104" t="s">
        <v>90</v>
      </c>
      <c r="E983" s="104" t="s">
        <v>90</v>
      </c>
      <c r="F983" s="64" t="s">
        <v>90</v>
      </c>
      <c r="G983" s="64" t="s">
        <v>90</v>
      </c>
      <c r="H983" s="88" t="s">
        <v>90</v>
      </c>
      <c r="I983" s="88" t="s">
        <v>90</v>
      </c>
      <c r="J983" s="88" t="s">
        <v>90</v>
      </c>
      <c r="K983" s="88" t="s">
        <v>90</v>
      </c>
      <c r="L983" s="88" t="s">
        <v>90</v>
      </c>
      <c r="M983" s="12">
        <v>0</v>
      </c>
      <c r="N983" s="20">
        <v>0</v>
      </c>
      <c r="O983" s="64" t="s">
        <v>90</v>
      </c>
      <c r="P983" s="88" t="s">
        <v>90</v>
      </c>
      <c r="Q983" s="88" t="s">
        <v>90</v>
      </c>
      <c r="R983" s="88" t="s">
        <v>90</v>
      </c>
      <c r="S983" s="88" t="s">
        <v>90</v>
      </c>
      <c r="T983" s="88" t="s">
        <v>90</v>
      </c>
      <c r="U983" s="88" t="s">
        <v>90</v>
      </c>
      <c r="V983" s="64" t="s">
        <v>90</v>
      </c>
      <c r="W983" s="83">
        <f>SUM(L983:S983)</f>
        <v>0</v>
      </c>
    </row>
    <row r="984" spans="1:23" ht="90.75" customHeight="1" x14ac:dyDescent="0.25">
      <c r="A984" s="147" t="s">
        <v>926</v>
      </c>
      <c r="B984" s="118" t="s">
        <v>927</v>
      </c>
      <c r="C984" s="117" t="s">
        <v>151</v>
      </c>
      <c r="D984" s="64" t="s">
        <v>90</v>
      </c>
      <c r="E984" s="64" t="s">
        <v>90</v>
      </c>
      <c r="F984" s="64" t="s">
        <v>863</v>
      </c>
      <c r="G984" s="64" t="s">
        <v>894</v>
      </c>
      <c r="H984" s="64" t="s">
        <v>90</v>
      </c>
      <c r="I984" s="64" t="s">
        <v>90</v>
      </c>
      <c r="J984" s="64" t="s">
        <v>90</v>
      </c>
      <c r="K984" s="64" t="s">
        <v>90</v>
      </c>
      <c r="L984" s="64" t="s">
        <v>90</v>
      </c>
      <c r="N984" s="33"/>
      <c r="O984" s="33" t="s">
        <v>90</v>
      </c>
      <c r="P984" s="33" t="s">
        <v>90</v>
      </c>
      <c r="Q984" s="64" t="s">
        <v>90</v>
      </c>
      <c r="R984" s="33" t="s">
        <v>90</v>
      </c>
      <c r="S984" s="33" t="s">
        <v>90</v>
      </c>
      <c r="T984" s="33" t="s">
        <v>90</v>
      </c>
      <c r="U984" s="33" t="s">
        <v>90</v>
      </c>
      <c r="V984" s="64" t="s">
        <v>90</v>
      </c>
      <c r="W984" s="83">
        <f>SUM(L984:S984)</f>
        <v>0</v>
      </c>
    </row>
    <row r="985" spans="1:23" ht="20.25" customHeight="1" x14ac:dyDescent="0.25">
      <c r="A985" s="155"/>
      <c r="B985" s="118" t="s">
        <v>91</v>
      </c>
      <c r="C985" s="117" t="s">
        <v>90</v>
      </c>
      <c r="D985" s="64" t="s">
        <v>90</v>
      </c>
      <c r="E985" s="64" t="s">
        <v>90</v>
      </c>
      <c r="F985" s="64" t="s">
        <v>90</v>
      </c>
      <c r="G985" s="64" t="s">
        <v>90</v>
      </c>
      <c r="H985" s="64" t="s">
        <v>90</v>
      </c>
      <c r="I985" s="64" t="s">
        <v>90</v>
      </c>
      <c r="J985" s="64" t="s">
        <v>90</v>
      </c>
      <c r="K985" s="64" t="s">
        <v>90</v>
      </c>
      <c r="L985" s="64" t="s">
        <v>90</v>
      </c>
      <c r="M985" s="12">
        <v>0</v>
      </c>
      <c r="N985" s="20">
        <v>0</v>
      </c>
      <c r="O985" s="64" t="s">
        <v>90</v>
      </c>
      <c r="P985" s="64" t="s">
        <v>90</v>
      </c>
      <c r="Q985" s="64" t="s">
        <v>90</v>
      </c>
      <c r="R985" s="33" t="s">
        <v>90</v>
      </c>
      <c r="S985" s="33" t="s">
        <v>90</v>
      </c>
      <c r="T985" s="33" t="s">
        <v>90</v>
      </c>
      <c r="U985" s="33" t="s">
        <v>90</v>
      </c>
      <c r="V985" s="64" t="s">
        <v>90</v>
      </c>
      <c r="W985" s="106" t="s">
        <v>90</v>
      </c>
    </row>
    <row r="986" spans="1:23" ht="21" customHeight="1" x14ac:dyDescent="0.25">
      <c r="A986" s="155"/>
      <c r="B986" s="118" t="s">
        <v>94</v>
      </c>
      <c r="C986" s="117" t="s">
        <v>151</v>
      </c>
      <c r="D986" s="64" t="s">
        <v>90</v>
      </c>
      <c r="E986" s="104" t="s">
        <v>90</v>
      </c>
      <c r="F986" s="104" t="s">
        <v>90</v>
      </c>
      <c r="G986" s="104" t="s">
        <v>90</v>
      </c>
      <c r="H986" s="64" t="s">
        <v>90</v>
      </c>
      <c r="I986" s="64" t="s">
        <v>90</v>
      </c>
      <c r="J986" s="64" t="s">
        <v>90</v>
      </c>
      <c r="K986" s="64" t="s">
        <v>90</v>
      </c>
      <c r="L986" s="64" t="s">
        <v>90</v>
      </c>
      <c r="M986" s="12">
        <v>131.6</v>
      </c>
      <c r="N986" s="33">
        <v>142</v>
      </c>
      <c r="O986" s="33" t="s">
        <v>90</v>
      </c>
      <c r="P986" s="33" t="s">
        <v>90</v>
      </c>
      <c r="Q986" s="33" t="s">
        <v>90</v>
      </c>
      <c r="R986" s="33" t="s">
        <v>90</v>
      </c>
      <c r="S986" s="33" t="s">
        <v>90</v>
      </c>
      <c r="T986" s="33" t="s">
        <v>90</v>
      </c>
      <c r="U986" s="33" t="s">
        <v>90</v>
      </c>
      <c r="V986" s="64" t="s">
        <v>90</v>
      </c>
      <c r="W986" s="93">
        <f>SUM(L986:S986)</f>
        <v>273.60000000000002</v>
      </c>
    </row>
    <row r="987" spans="1:23" ht="21" customHeight="1" x14ac:dyDescent="0.25">
      <c r="A987" s="148"/>
      <c r="B987" s="118" t="s">
        <v>96</v>
      </c>
      <c r="C987" s="117" t="s">
        <v>151</v>
      </c>
      <c r="D987" s="104" t="s">
        <v>90</v>
      </c>
      <c r="E987" s="104" t="s">
        <v>90</v>
      </c>
      <c r="F987" s="104" t="s">
        <v>90</v>
      </c>
      <c r="G987" s="104" t="s">
        <v>90</v>
      </c>
      <c r="H987" s="88" t="s">
        <v>90</v>
      </c>
      <c r="I987" s="88" t="s">
        <v>90</v>
      </c>
      <c r="J987" s="88" t="s">
        <v>90</v>
      </c>
      <c r="K987" s="88" t="s">
        <v>90</v>
      </c>
      <c r="L987" s="88" t="s">
        <v>90</v>
      </c>
      <c r="M987" s="12">
        <v>0</v>
      </c>
      <c r="N987" s="20">
        <v>0</v>
      </c>
      <c r="O987" s="64" t="s">
        <v>90</v>
      </c>
      <c r="P987" s="88" t="s">
        <v>90</v>
      </c>
      <c r="Q987" s="88" t="s">
        <v>90</v>
      </c>
      <c r="R987" s="88" t="s">
        <v>90</v>
      </c>
      <c r="S987" s="88" t="s">
        <v>90</v>
      </c>
      <c r="T987" s="88" t="s">
        <v>90</v>
      </c>
      <c r="U987" s="88" t="s">
        <v>90</v>
      </c>
      <c r="V987" s="64" t="s">
        <v>90</v>
      </c>
      <c r="W987" s="83">
        <f>SUM(L987:S987)</f>
        <v>0</v>
      </c>
    </row>
    <row r="988" spans="1:23" ht="199.5" customHeight="1" x14ac:dyDescent="0.25">
      <c r="A988" s="147" t="s">
        <v>928</v>
      </c>
      <c r="B988" s="122" t="s">
        <v>929</v>
      </c>
      <c r="C988" s="117" t="s">
        <v>92</v>
      </c>
      <c r="D988" s="64" t="s">
        <v>90</v>
      </c>
      <c r="E988" s="64" t="s">
        <v>90</v>
      </c>
      <c r="F988" s="64" t="s">
        <v>863</v>
      </c>
      <c r="G988" s="64" t="s">
        <v>1114</v>
      </c>
      <c r="H988" s="64" t="s">
        <v>90</v>
      </c>
      <c r="I988" s="64" t="s">
        <v>90</v>
      </c>
      <c r="J988" s="64" t="s">
        <v>90</v>
      </c>
      <c r="K988" s="64" t="s">
        <v>90</v>
      </c>
      <c r="L988" s="64" t="s">
        <v>90</v>
      </c>
      <c r="M988" s="12">
        <v>0</v>
      </c>
      <c r="N988" s="12">
        <v>0</v>
      </c>
      <c r="O988" s="33" t="s">
        <v>90</v>
      </c>
      <c r="P988" s="33" t="s">
        <v>90</v>
      </c>
      <c r="Q988" s="33" t="s">
        <v>90</v>
      </c>
      <c r="R988" s="33" t="s">
        <v>90</v>
      </c>
      <c r="S988" s="33" t="s">
        <v>90</v>
      </c>
      <c r="T988" s="33" t="s">
        <v>90</v>
      </c>
      <c r="U988" s="33" t="s">
        <v>90</v>
      </c>
      <c r="V988" s="64" t="s">
        <v>90</v>
      </c>
      <c r="W988" s="83">
        <f>SUM(L988:S988)</f>
        <v>0</v>
      </c>
    </row>
    <row r="989" spans="1:23" ht="24" customHeight="1" x14ac:dyDescent="0.25">
      <c r="A989" s="155"/>
      <c r="B989" s="118" t="s">
        <v>91</v>
      </c>
      <c r="C989" s="117" t="s">
        <v>90</v>
      </c>
      <c r="D989" s="64">
        <v>0.2</v>
      </c>
      <c r="E989" s="64" t="s">
        <v>90</v>
      </c>
      <c r="F989" s="64" t="s">
        <v>90</v>
      </c>
      <c r="G989" s="64" t="s">
        <v>90</v>
      </c>
      <c r="H989" s="64" t="s">
        <v>90</v>
      </c>
      <c r="I989" s="64" t="s">
        <v>90</v>
      </c>
      <c r="J989" s="64" t="s">
        <v>90</v>
      </c>
      <c r="K989" s="64" t="s">
        <v>90</v>
      </c>
      <c r="L989" s="64" t="s">
        <v>90</v>
      </c>
      <c r="M989" s="12" t="s">
        <v>90</v>
      </c>
      <c r="N989" s="64" t="s">
        <v>90</v>
      </c>
      <c r="O989" s="64" t="s">
        <v>90</v>
      </c>
      <c r="P989" s="64" t="s">
        <v>90</v>
      </c>
      <c r="Q989" s="64" t="s">
        <v>90</v>
      </c>
      <c r="R989" s="64" t="s">
        <v>90</v>
      </c>
      <c r="S989" s="64" t="s">
        <v>90</v>
      </c>
      <c r="T989" s="64" t="s">
        <v>90</v>
      </c>
      <c r="U989" s="64" t="s">
        <v>90</v>
      </c>
      <c r="V989" s="64" t="s">
        <v>90</v>
      </c>
      <c r="W989" s="94" t="s">
        <v>90</v>
      </c>
    </row>
    <row r="990" spans="1:23" ht="18" customHeight="1" x14ac:dyDescent="0.25">
      <c r="A990" s="155"/>
      <c r="B990" s="118" t="s">
        <v>94</v>
      </c>
      <c r="C990" s="117" t="s">
        <v>151</v>
      </c>
      <c r="D990" s="64" t="s">
        <v>90</v>
      </c>
      <c r="E990" s="64" t="s">
        <v>90</v>
      </c>
      <c r="F990" s="104" t="s">
        <v>90</v>
      </c>
      <c r="G990" s="104" t="s">
        <v>90</v>
      </c>
      <c r="H990" s="64" t="s">
        <v>90</v>
      </c>
      <c r="I990" s="64" t="s">
        <v>90</v>
      </c>
      <c r="J990" s="64" t="s">
        <v>90</v>
      </c>
      <c r="K990" s="64" t="s">
        <v>90</v>
      </c>
      <c r="L990" s="64" t="s">
        <v>90</v>
      </c>
      <c r="M990" s="12">
        <f>M994+M998+M1002+M1006+M1010</f>
        <v>4024.9069999999997</v>
      </c>
      <c r="N990" s="33">
        <f>N994+N998+N1002+N1006+N1010</f>
        <v>2705.83</v>
      </c>
      <c r="O990" s="33" t="s">
        <v>90</v>
      </c>
      <c r="P990" s="33" t="s">
        <v>90</v>
      </c>
      <c r="Q990" s="64" t="s">
        <v>90</v>
      </c>
      <c r="R990" s="64" t="s">
        <v>90</v>
      </c>
      <c r="S990" s="64" t="s">
        <v>90</v>
      </c>
      <c r="T990" s="64" t="s">
        <v>90</v>
      </c>
      <c r="U990" s="64" t="s">
        <v>90</v>
      </c>
      <c r="V990" s="64" t="s">
        <v>90</v>
      </c>
      <c r="W990" s="93">
        <f>SUM(L990:S990)</f>
        <v>6730.7369999999992</v>
      </c>
    </row>
    <row r="991" spans="1:23" ht="21.75" customHeight="1" x14ac:dyDescent="0.25">
      <c r="A991" s="148"/>
      <c r="B991" s="118" t="s">
        <v>96</v>
      </c>
      <c r="C991" s="117" t="s">
        <v>151</v>
      </c>
      <c r="D991" s="104" t="s">
        <v>90</v>
      </c>
      <c r="E991" s="104" t="s">
        <v>90</v>
      </c>
      <c r="F991" s="64" t="s">
        <v>90</v>
      </c>
      <c r="G991" s="64" t="s">
        <v>90</v>
      </c>
      <c r="H991" s="88" t="s">
        <v>90</v>
      </c>
      <c r="I991" s="88" t="s">
        <v>90</v>
      </c>
      <c r="J991" s="88" t="s">
        <v>90</v>
      </c>
      <c r="K991" s="88" t="s">
        <v>90</v>
      </c>
      <c r="L991" s="88" t="s">
        <v>90</v>
      </c>
      <c r="M991" s="12">
        <v>0</v>
      </c>
      <c r="N991" s="20">
        <v>0</v>
      </c>
      <c r="O991" s="64" t="s">
        <v>90</v>
      </c>
      <c r="P991" s="88" t="s">
        <v>90</v>
      </c>
      <c r="Q991" s="88" t="s">
        <v>90</v>
      </c>
      <c r="R991" s="88" t="s">
        <v>90</v>
      </c>
      <c r="S991" s="88" t="s">
        <v>90</v>
      </c>
      <c r="T991" s="88" t="s">
        <v>90</v>
      </c>
      <c r="U991" s="88" t="s">
        <v>90</v>
      </c>
      <c r="V991" s="64" t="s">
        <v>90</v>
      </c>
      <c r="W991" s="83">
        <f>SUM(L991:S991)</f>
        <v>0</v>
      </c>
    </row>
    <row r="992" spans="1:23" ht="47.25" customHeight="1" x14ac:dyDescent="0.25">
      <c r="A992" s="147" t="s">
        <v>930</v>
      </c>
      <c r="B992" s="118" t="s">
        <v>931</v>
      </c>
      <c r="C992" s="117" t="s">
        <v>151</v>
      </c>
      <c r="D992" s="64" t="s">
        <v>90</v>
      </c>
      <c r="E992" s="64" t="s">
        <v>90</v>
      </c>
      <c r="F992" s="64" t="s">
        <v>863</v>
      </c>
      <c r="G992" s="64" t="s">
        <v>236</v>
      </c>
      <c r="H992" s="64" t="s">
        <v>90</v>
      </c>
      <c r="I992" s="64" t="s">
        <v>90</v>
      </c>
      <c r="J992" s="64" t="s">
        <v>90</v>
      </c>
      <c r="K992" s="64" t="s">
        <v>90</v>
      </c>
      <c r="L992" s="64" t="s">
        <v>90</v>
      </c>
      <c r="M992" s="12">
        <f>M996+M1000+M1004+M1008+M1012</f>
        <v>648.99</v>
      </c>
      <c r="N992" s="33">
        <f>N996+N1000+N1004+N1008+N1012</f>
        <v>547.5</v>
      </c>
      <c r="O992" s="33" t="s">
        <v>90</v>
      </c>
      <c r="P992" s="33" t="s">
        <v>90</v>
      </c>
      <c r="Q992" s="64" t="s">
        <v>90</v>
      </c>
      <c r="R992" s="64" t="s">
        <v>90</v>
      </c>
      <c r="S992" s="64" t="s">
        <v>90</v>
      </c>
      <c r="T992" s="64" t="s">
        <v>90</v>
      </c>
      <c r="U992" s="64" t="s">
        <v>90</v>
      </c>
      <c r="V992" s="64" t="s">
        <v>90</v>
      </c>
      <c r="W992" s="93">
        <f>SUM(L992:S992)</f>
        <v>1196.49</v>
      </c>
    </row>
    <row r="993" spans="1:23" ht="21" customHeight="1" x14ac:dyDescent="0.25">
      <c r="A993" s="155"/>
      <c r="B993" s="118" t="s">
        <v>91</v>
      </c>
      <c r="C993" s="117" t="s">
        <v>90</v>
      </c>
      <c r="D993" s="64" t="s">
        <v>90</v>
      </c>
      <c r="E993" s="64" t="s">
        <v>90</v>
      </c>
      <c r="F993" s="64" t="s">
        <v>90</v>
      </c>
      <c r="G993" s="64" t="s">
        <v>90</v>
      </c>
      <c r="H993" s="64" t="s">
        <v>90</v>
      </c>
      <c r="I993" s="64" t="s">
        <v>90</v>
      </c>
      <c r="J993" s="64" t="s">
        <v>90</v>
      </c>
      <c r="K993" s="64" t="s">
        <v>90</v>
      </c>
      <c r="L993" s="64" t="s">
        <v>90</v>
      </c>
      <c r="M993" s="12" t="s">
        <v>90</v>
      </c>
      <c r="N993" s="64" t="s">
        <v>90</v>
      </c>
      <c r="O993" s="64" t="s">
        <v>90</v>
      </c>
      <c r="P993" s="64" t="s">
        <v>90</v>
      </c>
      <c r="Q993" s="64" t="s">
        <v>90</v>
      </c>
      <c r="R993" s="64" t="s">
        <v>90</v>
      </c>
      <c r="S993" s="64" t="s">
        <v>90</v>
      </c>
      <c r="T993" s="64" t="s">
        <v>90</v>
      </c>
      <c r="U993" s="64" t="s">
        <v>90</v>
      </c>
      <c r="V993" s="64" t="s">
        <v>90</v>
      </c>
      <c r="W993" s="94" t="s">
        <v>90</v>
      </c>
    </row>
    <row r="994" spans="1:23" ht="23.25" customHeight="1" x14ac:dyDescent="0.25">
      <c r="A994" s="155"/>
      <c r="B994" s="118" t="s">
        <v>94</v>
      </c>
      <c r="C994" s="117" t="s">
        <v>151</v>
      </c>
      <c r="D994" s="64" t="s">
        <v>90</v>
      </c>
      <c r="E994" s="64" t="s">
        <v>90</v>
      </c>
      <c r="F994" s="104" t="s">
        <v>90</v>
      </c>
      <c r="G994" s="104" t="s">
        <v>90</v>
      </c>
      <c r="H994" s="64" t="s">
        <v>90</v>
      </c>
      <c r="I994" s="64" t="s">
        <v>90</v>
      </c>
      <c r="J994" s="64" t="s">
        <v>90</v>
      </c>
      <c r="K994" s="64" t="s">
        <v>90</v>
      </c>
      <c r="L994" s="64" t="s">
        <v>90</v>
      </c>
      <c r="M994" s="12">
        <v>49</v>
      </c>
      <c r="N994" s="33">
        <v>53.5</v>
      </c>
      <c r="O994" s="33" t="s">
        <v>90</v>
      </c>
      <c r="P994" s="33" t="s">
        <v>90</v>
      </c>
      <c r="Q994" s="33" t="s">
        <v>90</v>
      </c>
      <c r="R994" s="33" t="s">
        <v>90</v>
      </c>
      <c r="S994" s="33" t="s">
        <v>90</v>
      </c>
      <c r="T994" s="33" t="s">
        <v>90</v>
      </c>
      <c r="U994" s="33" t="s">
        <v>90</v>
      </c>
      <c r="V994" s="64" t="s">
        <v>90</v>
      </c>
      <c r="W994" s="93">
        <f>SUM(L994:S994)</f>
        <v>102.5</v>
      </c>
    </row>
    <row r="995" spans="1:23" ht="21.75" customHeight="1" x14ac:dyDescent="0.25">
      <c r="A995" s="148"/>
      <c r="B995" s="118" t="s">
        <v>96</v>
      </c>
      <c r="C995" s="117" t="s">
        <v>151</v>
      </c>
      <c r="D995" s="104" t="s">
        <v>90</v>
      </c>
      <c r="E995" s="104" t="s">
        <v>90</v>
      </c>
      <c r="F995" s="64" t="s">
        <v>90</v>
      </c>
      <c r="G995" s="64" t="s">
        <v>90</v>
      </c>
      <c r="H995" s="88" t="s">
        <v>90</v>
      </c>
      <c r="I995" s="88" t="s">
        <v>90</v>
      </c>
      <c r="J995" s="88" t="s">
        <v>90</v>
      </c>
      <c r="K995" s="88" t="s">
        <v>90</v>
      </c>
      <c r="L995" s="88" t="s">
        <v>90</v>
      </c>
      <c r="M995" s="12">
        <v>0</v>
      </c>
      <c r="N995" s="20">
        <v>0</v>
      </c>
      <c r="O995" s="64" t="s">
        <v>90</v>
      </c>
      <c r="P995" s="88" t="s">
        <v>90</v>
      </c>
      <c r="Q995" s="88" t="s">
        <v>90</v>
      </c>
      <c r="R995" s="88" t="s">
        <v>90</v>
      </c>
      <c r="S995" s="88" t="s">
        <v>90</v>
      </c>
      <c r="T995" s="88" t="s">
        <v>90</v>
      </c>
      <c r="U995" s="88" t="s">
        <v>90</v>
      </c>
      <c r="V995" s="64" t="s">
        <v>90</v>
      </c>
      <c r="W995" s="83">
        <f>SUM(L995:S995)</f>
        <v>0</v>
      </c>
    </row>
    <row r="996" spans="1:23" ht="114.75" customHeight="1" x14ac:dyDescent="0.25">
      <c r="A996" s="147" t="s">
        <v>932</v>
      </c>
      <c r="B996" s="118" t="s">
        <v>933</v>
      </c>
      <c r="C996" s="117" t="s">
        <v>151</v>
      </c>
      <c r="D996" s="64" t="s">
        <v>90</v>
      </c>
      <c r="E996" s="64" t="s">
        <v>90</v>
      </c>
      <c r="F996" s="64" t="s">
        <v>863</v>
      </c>
      <c r="G996" s="64" t="s">
        <v>236</v>
      </c>
      <c r="H996" s="64" t="s">
        <v>90</v>
      </c>
      <c r="I996" s="64" t="s">
        <v>90</v>
      </c>
      <c r="J996" s="64" t="s">
        <v>90</v>
      </c>
      <c r="K996" s="64" t="s">
        <v>90</v>
      </c>
      <c r="L996" s="64" t="s">
        <v>90</v>
      </c>
      <c r="M996" s="12">
        <v>0</v>
      </c>
      <c r="N996" s="12">
        <v>0</v>
      </c>
      <c r="O996" s="33" t="s">
        <v>90</v>
      </c>
      <c r="P996" s="33" t="s">
        <v>90</v>
      </c>
      <c r="Q996" s="64" t="s">
        <v>90</v>
      </c>
      <c r="R996" s="33" t="s">
        <v>90</v>
      </c>
      <c r="S996" s="33" t="s">
        <v>90</v>
      </c>
      <c r="T996" s="33" t="s">
        <v>90</v>
      </c>
      <c r="U996" s="33" t="s">
        <v>90</v>
      </c>
      <c r="V996" s="64" t="s">
        <v>90</v>
      </c>
      <c r="W996" s="83">
        <f>SUM(L996:S996)</f>
        <v>0</v>
      </c>
    </row>
    <row r="997" spans="1:23" ht="27.75" customHeight="1" x14ac:dyDescent="0.25">
      <c r="A997" s="155"/>
      <c r="B997" s="118" t="s">
        <v>91</v>
      </c>
      <c r="C997" s="117" t="s">
        <v>90</v>
      </c>
      <c r="D997" s="64" t="s">
        <v>90</v>
      </c>
      <c r="E997" s="64" t="s">
        <v>90</v>
      </c>
      <c r="F997" s="64" t="s">
        <v>90</v>
      </c>
      <c r="G997" s="64" t="s">
        <v>90</v>
      </c>
      <c r="H997" s="64" t="s">
        <v>90</v>
      </c>
      <c r="I997" s="64" t="s">
        <v>90</v>
      </c>
      <c r="J997" s="64" t="s">
        <v>90</v>
      </c>
      <c r="K997" s="64" t="s">
        <v>90</v>
      </c>
      <c r="L997" s="64" t="s">
        <v>90</v>
      </c>
      <c r="M997" s="12" t="s">
        <v>90</v>
      </c>
      <c r="N997" s="64" t="s">
        <v>90</v>
      </c>
      <c r="O997" s="64" t="s">
        <v>90</v>
      </c>
      <c r="P997" s="64" t="s">
        <v>90</v>
      </c>
      <c r="Q997" s="64" t="s">
        <v>90</v>
      </c>
      <c r="R997" s="33" t="s">
        <v>90</v>
      </c>
      <c r="S997" s="33" t="s">
        <v>90</v>
      </c>
      <c r="T997" s="33" t="s">
        <v>90</v>
      </c>
      <c r="U997" s="33" t="s">
        <v>90</v>
      </c>
      <c r="V997" s="64" t="s">
        <v>90</v>
      </c>
      <c r="W997" s="98" t="s">
        <v>90</v>
      </c>
    </row>
    <row r="998" spans="1:23" ht="27" customHeight="1" x14ac:dyDescent="0.25">
      <c r="A998" s="155"/>
      <c r="B998" s="118" t="s">
        <v>94</v>
      </c>
      <c r="C998" s="117" t="s">
        <v>151</v>
      </c>
      <c r="D998" s="64" t="s">
        <v>90</v>
      </c>
      <c r="E998" s="64" t="s">
        <v>90</v>
      </c>
      <c r="F998" s="104" t="s">
        <v>90</v>
      </c>
      <c r="G998" s="104" t="s">
        <v>90</v>
      </c>
      <c r="H998" s="64" t="s">
        <v>90</v>
      </c>
      <c r="I998" s="64" t="s">
        <v>90</v>
      </c>
      <c r="J998" s="64" t="s">
        <v>90</v>
      </c>
      <c r="K998" s="64" t="s">
        <v>90</v>
      </c>
      <c r="L998" s="64" t="s">
        <v>90</v>
      </c>
      <c r="M998" s="12">
        <v>2251.6</v>
      </c>
      <c r="N998" s="33">
        <v>200.33</v>
      </c>
      <c r="O998" s="33" t="s">
        <v>90</v>
      </c>
      <c r="P998" s="33" t="s">
        <v>90</v>
      </c>
      <c r="Q998" s="33" t="s">
        <v>90</v>
      </c>
      <c r="R998" s="33" t="s">
        <v>90</v>
      </c>
      <c r="S998" s="33" t="s">
        <v>90</v>
      </c>
      <c r="T998" s="33" t="s">
        <v>90</v>
      </c>
      <c r="U998" s="33" t="s">
        <v>90</v>
      </c>
      <c r="V998" s="64" t="s">
        <v>90</v>
      </c>
      <c r="W998" s="93">
        <f>SUM(L998:S998)</f>
        <v>2451.9299999999998</v>
      </c>
    </row>
    <row r="999" spans="1:23" ht="23.25" customHeight="1" x14ac:dyDescent="0.25">
      <c r="A999" s="148"/>
      <c r="B999" s="118" t="s">
        <v>96</v>
      </c>
      <c r="C999" s="117" t="s">
        <v>151</v>
      </c>
      <c r="D999" s="104" t="s">
        <v>90</v>
      </c>
      <c r="E999" s="104" t="s">
        <v>90</v>
      </c>
      <c r="F999" s="64" t="s">
        <v>90</v>
      </c>
      <c r="G999" s="64" t="s">
        <v>90</v>
      </c>
      <c r="H999" s="88" t="s">
        <v>90</v>
      </c>
      <c r="I999" s="88" t="s">
        <v>90</v>
      </c>
      <c r="J999" s="88" t="s">
        <v>90</v>
      </c>
      <c r="K999" s="88" t="s">
        <v>90</v>
      </c>
      <c r="L999" s="88" t="s">
        <v>90</v>
      </c>
      <c r="M999" s="12">
        <v>0</v>
      </c>
      <c r="N999" s="20">
        <v>0</v>
      </c>
      <c r="O999" s="64" t="s">
        <v>90</v>
      </c>
      <c r="P999" s="88" t="s">
        <v>90</v>
      </c>
      <c r="Q999" s="88" t="s">
        <v>90</v>
      </c>
      <c r="R999" s="88" t="s">
        <v>90</v>
      </c>
      <c r="S999" s="88" t="s">
        <v>90</v>
      </c>
      <c r="T999" s="88" t="s">
        <v>90</v>
      </c>
      <c r="U999" s="88" t="s">
        <v>90</v>
      </c>
      <c r="V999" s="64" t="s">
        <v>90</v>
      </c>
      <c r="W999" s="83">
        <f>SUM(L999:S999)</f>
        <v>0</v>
      </c>
    </row>
    <row r="1000" spans="1:23" ht="171" customHeight="1" x14ac:dyDescent="0.25">
      <c r="A1000" s="147" t="s">
        <v>934</v>
      </c>
      <c r="B1000" s="118" t="s">
        <v>935</v>
      </c>
      <c r="C1000" s="117" t="s">
        <v>151</v>
      </c>
      <c r="D1000" s="64" t="s">
        <v>90</v>
      </c>
      <c r="E1000" s="64" t="s">
        <v>90</v>
      </c>
      <c r="F1000" s="64" t="s">
        <v>863</v>
      </c>
      <c r="G1000" s="64" t="s">
        <v>1115</v>
      </c>
      <c r="H1000" s="64" t="s">
        <v>90</v>
      </c>
      <c r="I1000" s="64" t="s">
        <v>90</v>
      </c>
      <c r="J1000" s="64" t="s">
        <v>90</v>
      </c>
      <c r="K1000" s="64" t="s">
        <v>90</v>
      </c>
      <c r="L1000" s="64" t="s">
        <v>90</v>
      </c>
      <c r="M1000" s="12">
        <v>0</v>
      </c>
      <c r="N1000" s="12">
        <v>0</v>
      </c>
      <c r="O1000" s="33" t="s">
        <v>90</v>
      </c>
      <c r="P1000" s="33" t="s">
        <v>90</v>
      </c>
      <c r="Q1000" s="64" t="s">
        <v>90</v>
      </c>
      <c r="R1000" s="33" t="s">
        <v>90</v>
      </c>
      <c r="S1000" s="33" t="s">
        <v>90</v>
      </c>
      <c r="T1000" s="33" t="s">
        <v>90</v>
      </c>
      <c r="U1000" s="33" t="s">
        <v>90</v>
      </c>
      <c r="V1000" s="64" t="s">
        <v>90</v>
      </c>
      <c r="W1000" s="83">
        <f>SUM(L1000:S1000)</f>
        <v>0</v>
      </c>
    </row>
    <row r="1001" spans="1:23" ht="21" customHeight="1" x14ac:dyDescent="0.25">
      <c r="A1001" s="155"/>
      <c r="B1001" s="118" t="s">
        <v>91</v>
      </c>
      <c r="C1001" s="117" t="s">
        <v>90</v>
      </c>
      <c r="D1001" s="64" t="s">
        <v>90</v>
      </c>
      <c r="E1001" s="64" t="s">
        <v>90</v>
      </c>
      <c r="F1001" s="64" t="s">
        <v>90</v>
      </c>
      <c r="G1001" s="64" t="s">
        <v>90</v>
      </c>
      <c r="H1001" s="64" t="s">
        <v>90</v>
      </c>
      <c r="I1001" s="64" t="s">
        <v>90</v>
      </c>
      <c r="J1001" s="64" t="s">
        <v>90</v>
      </c>
      <c r="K1001" s="64" t="s">
        <v>90</v>
      </c>
      <c r="L1001" s="64" t="s">
        <v>90</v>
      </c>
      <c r="M1001" s="12" t="s">
        <v>90</v>
      </c>
      <c r="N1001" s="64" t="s">
        <v>90</v>
      </c>
      <c r="O1001" s="64" t="s">
        <v>90</v>
      </c>
      <c r="P1001" s="64" t="s">
        <v>90</v>
      </c>
      <c r="Q1001" s="64" t="s">
        <v>90</v>
      </c>
      <c r="R1001" s="33" t="s">
        <v>90</v>
      </c>
      <c r="S1001" s="33" t="s">
        <v>90</v>
      </c>
      <c r="T1001" s="33" t="s">
        <v>90</v>
      </c>
      <c r="U1001" s="33" t="s">
        <v>90</v>
      </c>
      <c r="V1001" s="64" t="s">
        <v>90</v>
      </c>
      <c r="W1001" s="98" t="s">
        <v>90</v>
      </c>
    </row>
    <row r="1002" spans="1:23" ht="23.25" customHeight="1" x14ac:dyDescent="0.25">
      <c r="A1002" s="155"/>
      <c r="B1002" s="118" t="s">
        <v>94</v>
      </c>
      <c r="C1002" s="117" t="s">
        <v>151</v>
      </c>
      <c r="D1002" s="64" t="s">
        <v>90</v>
      </c>
      <c r="E1002" s="64" t="s">
        <v>90</v>
      </c>
      <c r="F1002" s="104" t="s">
        <v>90</v>
      </c>
      <c r="G1002" s="104" t="s">
        <v>90</v>
      </c>
      <c r="H1002" s="64" t="s">
        <v>90</v>
      </c>
      <c r="I1002" s="64" t="s">
        <v>90</v>
      </c>
      <c r="J1002" s="64" t="s">
        <v>90</v>
      </c>
      <c r="K1002" s="64" t="s">
        <v>90</v>
      </c>
      <c r="L1002" s="64" t="s">
        <v>90</v>
      </c>
      <c r="M1002" s="12">
        <v>260.14</v>
      </c>
      <c r="N1002" s="33">
        <v>801.5</v>
      </c>
      <c r="O1002" s="33" t="s">
        <v>90</v>
      </c>
      <c r="P1002" s="33" t="s">
        <v>90</v>
      </c>
      <c r="Q1002" s="33" t="s">
        <v>90</v>
      </c>
      <c r="R1002" s="33" t="s">
        <v>90</v>
      </c>
      <c r="S1002" s="33" t="s">
        <v>90</v>
      </c>
      <c r="T1002" s="33" t="s">
        <v>90</v>
      </c>
      <c r="U1002" s="33" t="s">
        <v>90</v>
      </c>
      <c r="V1002" s="64" t="s">
        <v>90</v>
      </c>
      <c r="W1002" s="93">
        <f>SUM(L1002:S1002)</f>
        <v>1061.6399999999999</v>
      </c>
    </row>
    <row r="1003" spans="1:23" ht="21.75" customHeight="1" x14ac:dyDescent="0.25">
      <c r="A1003" s="148"/>
      <c r="B1003" s="118" t="s">
        <v>96</v>
      </c>
      <c r="C1003" s="117" t="s">
        <v>151</v>
      </c>
      <c r="D1003" s="104" t="s">
        <v>90</v>
      </c>
      <c r="E1003" s="104" t="s">
        <v>90</v>
      </c>
      <c r="F1003" s="64" t="s">
        <v>90</v>
      </c>
      <c r="G1003" s="64" t="s">
        <v>90</v>
      </c>
      <c r="H1003" s="88" t="s">
        <v>90</v>
      </c>
      <c r="I1003" s="88" t="s">
        <v>90</v>
      </c>
      <c r="J1003" s="88" t="s">
        <v>90</v>
      </c>
      <c r="K1003" s="88" t="s">
        <v>90</v>
      </c>
      <c r="L1003" s="88" t="s">
        <v>90</v>
      </c>
      <c r="M1003" s="12">
        <v>0</v>
      </c>
      <c r="N1003" s="20">
        <v>0</v>
      </c>
      <c r="O1003" s="64" t="s">
        <v>90</v>
      </c>
      <c r="P1003" s="88" t="s">
        <v>90</v>
      </c>
      <c r="Q1003" s="88" t="s">
        <v>90</v>
      </c>
      <c r="R1003" s="88" t="s">
        <v>90</v>
      </c>
      <c r="S1003" s="88" t="s">
        <v>90</v>
      </c>
      <c r="T1003" s="88" t="s">
        <v>90</v>
      </c>
      <c r="U1003" s="88" t="s">
        <v>90</v>
      </c>
      <c r="V1003" s="64" t="s">
        <v>90</v>
      </c>
      <c r="W1003" s="83">
        <f>SUM(L1003:S1003)</f>
        <v>0</v>
      </c>
    </row>
    <row r="1004" spans="1:23" ht="83.25" customHeight="1" x14ac:dyDescent="0.25">
      <c r="A1004" s="147" t="s">
        <v>936</v>
      </c>
      <c r="B1004" s="118" t="s">
        <v>937</v>
      </c>
      <c r="C1004" s="117" t="s">
        <v>151</v>
      </c>
      <c r="D1004" s="64" t="s">
        <v>90</v>
      </c>
      <c r="E1004" s="64" t="s">
        <v>90</v>
      </c>
      <c r="F1004" s="64" t="s">
        <v>863</v>
      </c>
      <c r="G1004" s="64" t="s">
        <v>236</v>
      </c>
      <c r="H1004" s="64" t="s">
        <v>90</v>
      </c>
      <c r="I1004" s="64" t="s">
        <v>90</v>
      </c>
      <c r="J1004" s="64" t="s">
        <v>90</v>
      </c>
      <c r="K1004" s="64" t="s">
        <v>90</v>
      </c>
      <c r="L1004" s="64" t="s">
        <v>90</v>
      </c>
      <c r="M1004" s="12">
        <v>111.49</v>
      </c>
      <c r="N1004" s="12">
        <v>0</v>
      </c>
      <c r="O1004" s="33" t="s">
        <v>90</v>
      </c>
      <c r="P1004" s="33" t="s">
        <v>90</v>
      </c>
      <c r="Q1004" s="64" t="s">
        <v>90</v>
      </c>
      <c r="R1004" s="33" t="s">
        <v>90</v>
      </c>
      <c r="S1004" s="33" t="s">
        <v>90</v>
      </c>
      <c r="T1004" s="33" t="s">
        <v>90</v>
      </c>
      <c r="U1004" s="33" t="s">
        <v>90</v>
      </c>
      <c r="V1004" s="64" t="s">
        <v>90</v>
      </c>
      <c r="W1004" s="93">
        <f>SUM(L1004:S1004)</f>
        <v>111.49</v>
      </c>
    </row>
    <row r="1005" spans="1:23" ht="24.75" customHeight="1" x14ac:dyDescent="0.25">
      <c r="A1005" s="155"/>
      <c r="B1005" s="118" t="s">
        <v>91</v>
      </c>
      <c r="C1005" s="117" t="s">
        <v>90</v>
      </c>
      <c r="D1005" s="64" t="s">
        <v>90</v>
      </c>
      <c r="E1005" s="64" t="s">
        <v>90</v>
      </c>
      <c r="F1005" s="64" t="s">
        <v>90</v>
      </c>
      <c r="G1005" s="64" t="s">
        <v>90</v>
      </c>
      <c r="H1005" s="64" t="s">
        <v>90</v>
      </c>
      <c r="I1005" s="64" t="s">
        <v>90</v>
      </c>
      <c r="J1005" s="64" t="s">
        <v>90</v>
      </c>
      <c r="K1005" s="64" t="s">
        <v>90</v>
      </c>
      <c r="L1005" s="64" t="s">
        <v>90</v>
      </c>
      <c r="M1005" s="12" t="s">
        <v>90</v>
      </c>
      <c r="N1005" s="64" t="s">
        <v>90</v>
      </c>
      <c r="O1005" s="64" t="s">
        <v>90</v>
      </c>
      <c r="P1005" s="64" t="s">
        <v>90</v>
      </c>
      <c r="Q1005" s="64" t="s">
        <v>90</v>
      </c>
      <c r="R1005" s="33" t="s">
        <v>90</v>
      </c>
      <c r="S1005" s="33" t="s">
        <v>90</v>
      </c>
      <c r="T1005" s="33" t="s">
        <v>90</v>
      </c>
      <c r="U1005" s="33" t="s">
        <v>90</v>
      </c>
      <c r="V1005" s="64" t="s">
        <v>90</v>
      </c>
      <c r="W1005" s="98" t="s">
        <v>90</v>
      </c>
    </row>
    <row r="1006" spans="1:23" ht="21" customHeight="1" x14ac:dyDescent="0.25">
      <c r="A1006" s="155"/>
      <c r="B1006" s="118" t="s">
        <v>94</v>
      </c>
      <c r="C1006" s="117" t="s">
        <v>151</v>
      </c>
      <c r="D1006" s="64" t="s">
        <v>90</v>
      </c>
      <c r="E1006" s="64" t="s">
        <v>90</v>
      </c>
      <c r="F1006" s="104" t="s">
        <v>90</v>
      </c>
      <c r="G1006" s="104" t="s">
        <v>90</v>
      </c>
      <c r="H1006" s="64" t="s">
        <v>90</v>
      </c>
      <c r="I1006" s="64" t="s">
        <v>90</v>
      </c>
      <c r="J1006" s="64" t="s">
        <v>90</v>
      </c>
      <c r="K1006" s="64" t="s">
        <v>90</v>
      </c>
      <c r="L1006" s="64" t="s">
        <v>90</v>
      </c>
      <c r="M1006" s="12">
        <v>210</v>
      </c>
      <c r="N1006" s="33">
        <v>220.5</v>
      </c>
      <c r="O1006" s="33" t="s">
        <v>90</v>
      </c>
      <c r="P1006" s="33" t="s">
        <v>90</v>
      </c>
      <c r="Q1006" s="33" t="s">
        <v>90</v>
      </c>
      <c r="R1006" s="33" t="s">
        <v>90</v>
      </c>
      <c r="S1006" s="33" t="s">
        <v>90</v>
      </c>
      <c r="T1006" s="33" t="s">
        <v>90</v>
      </c>
      <c r="U1006" s="33" t="s">
        <v>90</v>
      </c>
      <c r="V1006" s="64" t="s">
        <v>90</v>
      </c>
      <c r="W1006" s="93">
        <f>SUM(L1006:S1006)</f>
        <v>430.5</v>
      </c>
    </row>
    <row r="1007" spans="1:23" ht="21" customHeight="1" x14ac:dyDescent="0.25">
      <c r="A1007" s="148"/>
      <c r="B1007" s="118" t="s">
        <v>96</v>
      </c>
      <c r="C1007" s="117" t="s">
        <v>151</v>
      </c>
      <c r="D1007" s="104" t="s">
        <v>90</v>
      </c>
      <c r="E1007" s="104" t="s">
        <v>90</v>
      </c>
      <c r="F1007" s="64" t="s">
        <v>90</v>
      </c>
      <c r="G1007" s="64" t="s">
        <v>90</v>
      </c>
      <c r="H1007" s="88" t="s">
        <v>90</v>
      </c>
      <c r="I1007" s="88" t="s">
        <v>90</v>
      </c>
      <c r="J1007" s="88" t="s">
        <v>90</v>
      </c>
      <c r="K1007" s="88" t="s">
        <v>90</v>
      </c>
      <c r="L1007" s="88" t="s">
        <v>90</v>
      </c>
      <c r="M1007" s="12">
        <v>0</v>
      </c>
      <c r="N1007" s="20">
        <v>0</v>
      </c>
      <c r="O1007" s="64" t="s">
        <v>90</v>
      </c>
      <c r="P1007" s="88" t="s">
        <v>90</v>
      </c>
      <c r="Q1007" s="88" t="s">
        <v>90</v>
      </c>
      <c r="R1007" s="88" t="s">
        <v>90</v>
      </c>
      <c r="S1007" s="88" t="s">
        <v>90</v>
      </c>
      <c r="T1007" s="88" t="s">
        <v>90</v>
      </c>
      <c r="U1007" s="88" t="s">
        <v>90</v>
      </c>
      <c r="V1007" s="64" t="s">
        <v>90</v>
      </c>
      <c r="W1007" s="83">
        <f>SUM(L1007:S1007)</f>
        <v>0</v>
      </c>
    </row>
    <row r="1008" spans="1:23" ht="48.75" customHeight="1" x14ac:dyDescent="0.25">
      <c r="A1008" s="147" t="s">
        <v>938</v>
      </c>
      <c r="B1008" s="118" t="s">
        <v>939</v>
      </c>
      <c r="C1008" s="117" t="s">
        <v>151</v>
      </c>
      <c r="D1008" s="64" t="s">
        <v>90</v>
      </c>
      <c r="E1008" s="64" t="s">
        <v>90</v>
      </c>
      <c r="F1008" s="64" t="s">
        <v>863</v>
      </c>
      <c r="G1008" s="64" t="s">
        <v>236</v>
      </c>
      <c r="H1008" s="64" t="s">
        <v>90</v>
      </c>
      <c r="I1008" s="64" t="s">
        <v>90</v>
      </c>
      <c r="J1008" s="64" t="s">
        <v>90</v>
      </c>
      <c r="K1008" s="64" t="s">
        <v>90</v>
      </c>
      <c r="L1008" s="64" t="s">
        <v>90</v>
      </c>
      <c r="M1008" s="12">
        <v>0</v>
      </c>
      <c r="N1008" s="12">
        <v>0</v>
      </c>
      <c r="O1008" s="33" t="s">
        <v>90</v>
      </c>
      <c r="P1008" s="33" t="s">
        <v>90</v>
      </c>
      <c r="Q1008" s="64" t="s">
        <v>90</v>
      </c>
      <c r="R1008" s="33" t="s">
        <v>90</v>
      </c>
      <c r="S1008" s="33" t="s">
        <v>90</v>
      </c>
      <c r="T1008" s="33" t="s">
        <v>90</v>
      </c>
      <c r="U1008" s="33" t="s">
        <v>90</v>
      </c>
      <c r="V1008" s="64" t="s">
        <v>90</v>
      </c>
      <c r="W1008" s="83">
        <f>SUM(L1008:S1008)</f>
        <v>0</v>
      </c>
    </row>
    <row r="1009" spans="1:23" ht="21.75" customHeight="1" x14ac:dyDescent="0.25">
      <c r="A1009" s="155"/>
      <c r="B1009" s="118" t="s">
        <v>91</v>
      </c>
      <c r="C1009" s="117" t="s">
        <v>90</v>
      </c>
      <c r="D1009" s="64" t="s">
        <v>90</v>
      </c>
      <c r="E1009" s="64" t="s">
        <v>90</v>
      </c>
      <c r="F1009" s="64" t="s">
        <v>90</v>
      </c>
      <c r="G1009" s="64" t="s">
        <v>90</v>
      </c>
      <c r="H1009" s="64" t="s">
        <v>90</v>
      </c>
      <c r="I1009" s="64" t="s">
        <v>90</v>
      </c>
      <c r="J1009" s="64" t="s">
        <v>90</v>
      </c>
      <c r="K1009" s="64" t="s">
        <v>90</v>
      </c>
      <c r="L1009" s="64" t="s">
        <v>90</v>
      </c>
      <c r="M1009" s="12" t="s">
        <v>90</v>
      </c>
      <c r="N1009" s="64" t="s">
        <v>90</v>
      </c>
      <c r="O1009" s="64" t="s">
        <v>90</v>
      </c>
      <c r="P1009" s="64" t="s">
        <v>90</v>
      </c>
      <c r="Q1009" s="64" t="s">
        <v>90</v>
      </c>
      <c r="R1009" s="33" t="s">
        <v>90</v>
      </c>
      <c r="S1009" s="33" t="s">
        <v>90</v>
      </c>
      <c r="T1009" s="33" t="s">
        <v>90</v>
      </c>
      <c r="U1009" s="33" t="s">
        <v>90</v>
      </c>
      <c r="V1009" s="64" t="s">
        <v>90</v>
      </c>
      <c r="W1009" s="106" t="s">
        <v>90</v>
      </c>
    </row>
    <row r="1010" spans="1:23" ht="18.75" customHeight="1" x14ac:dyDescent="0.25">
      <c r="A1010" s="155"/>
      <c r="B1010" s="118" t="s">
        <v>94</v>
      </c>
      <c r="C1010" s="117" t="s">
        <v>151</v>
      </c>
      <c r="D1010" s="64" t="s">
        <v>90</v>
      </c>
      <c r="E1010" s="64" t="s">
        <v>90</v>
      </c>
      <c r="F1010" s="104" t="s">
        <v>90</v>
      </c>
      <c r="G1010" s="104" t="s">
        <v>90</v>
      </c>
      <c r="H1010" s="64" t="s">
        <v>90</v>
      </c>
      <c r="I1010" s="64" t="s">
        <v>90</v>
      </c>
      <c r="J1010" s="64" t="s">
        <v>90</v>
      </c>
      <c r="K1010" s="64" t="s">
        <v>90</v>
      </c>
      <c r="L1010" s="64" t="s">
        <v>90</v>
      </c>
      <c r="M1010" s="12">
        <v>1254.1669999999999</v>
      </c>
      <c r="N1010" s="33">
        <v>1430</v>
      </c>
      <c r="O1010" s="33" t="s">
        <v>90</v>
      </c>
      <c r="P1010" s="33" t="s">
        <v>90</v>
      </c>
      <c r="Q1010" s="33" t="s">
        <v>90</v>
      </c>
      <c r="R1010" s="33" t="s">
        <v>90</v>
      </c>
      <c r="S1010" s="33" t="s">
        <v>90</v>
      </c>
      <c r="T1010" s="33" t="s">
        <v>90</v>
      </c>
      <c r="U1010" s="33" t="s">
        <v>90</v>
      </c>
      <c r="V1010" s="64" t="s">
        <v>90</v>
      </c>
      <c r="W1010" s="93">
        <f>SUM(L1010:S1010)</f>
        <v>2684.1669999999999</v>
      </c>
    </row>
    <row r="1011" spans="1:23" ht="21" customHeight="1" x14ac:dyDescent="0.25">
      <c r="A1011" s="148"/>
      <c r="B1011" s="118" t="s">
        <v>96</v>
      </c>
      <c r="C1011" s="117" t="s">
        <v>151</v>
      </c>
      <c r="D1011" s="104" t="s">
        <v>90</v>
      </c>
      <c r="E1011" s="104" t="s">
        <v>90</v>
      </c>
      <c r="F1011" s="64" t="s">
        <v>90</v>
      </c>
      <c r="G1011" s="64" t="s">
        <v>90</v>
      </c>
      <c r="H1011" s="88" t="s">
        <v>90</v>
      </c>
      <c r="I1011" s="88" t="s">
        <v>90</v>
      </c>
      <c r="J1011" s="88" t="s">
        <v>90</v>
      </c>
      <c r="K1011" s="88" t="s">
        <v>90</v>
      </c>
      <c r="L1011" s="88" t="s">
        <v>90</v>
      </c>
      <c r="M1011" s="12">
        <v>0</v>
      </c>
      <c r="N1011" s="20">
        <v>0</v>
      </c>
      <c r="O1011" s="64" t="s">
        <v>90</v>
      </c>
      <c r="P1011" s="88" t="s">
        <v>90</v>
      </c>
      <c r="Q1011" s="88" t="s">
        <v>90</v>
      </c>
      <c r="R1011" s="88" t="s">
        <v>90</v>
      </c>
      <c r="S1011" s="88" t="s">
        <v>90</v>
      </c>
      <c r="T1011" s="88" t="s">
        <v>90</v>
      </c>
      <c r="U1011" s="88" t="s">
        <v>90</v>
      </c>
      <c r="V1011" s="64" t="s">
        <v>90</v>
      </c>
      <c r="W1011" s="83">
        <f>SUM(L1011:S1011)</f>
        <v>0</v>
      </c>
    </row>
    <row r="1012" spans="1:23" ht="134.25" customHeight="1" x14ac:dyDescent="0.25">
      <c r="A1012" s="147" t="s">
        <v>940</v>
      </c>
      <c r="B1012" s="122" t="s">
        <v>941</v>
      </c>
      <c r="C1012" s="117" t="s">
        <v>151</v>
      </c>
      <c r="D1012" s="64" t="s">
        <v>90</v>
      </c>
      <c r="E1012" s="64" t="s">
        <v>90</v>
      </c>
      <c r="F1012" s="64" t="s">
        <v>863</v>
      </c>
      <c r="G1012" s="64" t="s">
        <v>944</v>
      </c>
      <c r="H1012" s="64" t="s">
        <v>90</v>
      </c>
      <c r="I1012" s="64" t="s">
        <v>90</v>
      </c>
      <c r="J1012" s="64" t="s">
        <v>90</v>
      </c>
      <c r="K1012" s="64" t="s">
        <v>90</v>
      </c>
      <c r="L1012" s="64" t="s">
        <v>90</v>
      </c>
      <c r="M1012" s="12">
        <v>537.5</v>
      </c>
      <c r="N1012" s="33">
        <v>547.5</v>
      </c>
      <c r="O1012" s="33" t="s">
        <v>90</v>
      </c>
      <c r="P1012" s="33" t="s">
        <v>90</v>
      </c>
      <c r="Q1012" s="64" t="s">
        <v>90</v>
      </c>
      <c r="R1012" s="33" t="s">
        <v>90</v>
      </c>
      <c r="S1012" s="33" t="s">
        <v>90</v>
      </c>
      <c r="T1012" s="33" t="s">
        <v>90</v>
      </c>
      <c r="U1012" s="33" t="s">
        <v>90</v>
      </c>
      <c r="V1012" s="64" t="s">
        <v>90</v>
      </c>
      <c r="W1012" s="93">
        <f>SUM(L1012:S1012)</f>
        <v>1085</v>
      </c>
    </row>
    <row r="1013" spans="1:23" ht="20.25" customHeight="1" x14ac:dyDescent="0.25">
      <c r="A1013" s="155"/>
      <c r="B1013" s="118" t="s">
        <v>91</v>
      </c>
      <c r="C1013" s="117" t="s">
        <v>90</v>
      </c>
      <c r="D1013" s="64">
        <v>0.1</v>
      </c>
      <c r="E1013" s="64" t="s">
        <v>90</v>
      </c>
      <c r="F1013" s="104" t="s">
        <v>90</v>
      </c>
      <c r="G1013" s="104" t="s">
        <v>90</v>
      </c>
      <c r="H1013" s="64" t="s">
        <v>90</v>
      </c>
      <c r="I1013" s="64" t="s">
        <v>90</v>
      </c>
      <c r="J1013" s="64" t="s">
        <v>90</v>
      </c>
      <c r="K1013" s="64" t="s">
        <v>90</v>
      </c>
      <c r="L1013" s="64" t="s">
        <v>90</v>
      </c>
      <c r="M1013" s="12" t="s">
        <v>90</v>
      </c>
      <c r="N1013" s="64" t="s">
        <v>90</v>
      </c>
      <c r="O1013" s="64" t="s">
        <v>90</v>
      </c>
      <c r="P1013" s="64" t="s">
        <v>90</v>
      </c>
      <c r="Q1013" s="64" t="s">
        <v>90</v>
      </c>
      <c r="R1013" s="33" t="s">
        <v>90</v>
      </c>
      <c r="S1013" s="33" t="s">
        <v>90</v>
      </c>
      <c r="T1013" s="33" t="s">
        <v>90</v>
      </c>
      <c r="U1013" s="33" t="s">
        <v>90</v>
      </c>
      <c r="V1013" s="64" t="s">
        <v>90</v>
      </c>
      <c r="W1013" s="106" t="s">
        <v>90</v>
      </c>
    </row>
    <row r="1014" spans="1:23" ht="18" customHeight="1" x14ac:dyDescent="0.25">
      <c r="A1014" s="155"/>
      <c r="B1014" s="118" t="s">
        <v>94</v>
      </c>
      <c r="C1014" s="117" t="s">
        <v>151</v>
      </c>
      <c r="D1014" s="64" t="s">
        <v>90</v>
      </c>
      <c r="E1014" s="64" t="s">
        <v>90</v>
      </c>
      <c r="F1014" s="104" t="s">
        <v>90</v>
      </c>
      <c r="G1014" s="104" t="s">
        <v>90</v>
      </c>
      <c r="H1014" s="64" t="s">
        <v>90</v>
      </c>
      <c r="I1014" s="64" t="s">
        <v>90</v>
      </c>
      <c r="J1014" s="64" t="s">
        <v>90</v>
      </c>
      <c r="K1014" s="64" t="s">
        <v>90</v>
      </c>
      <c r="L1014" s="64" t="s">
        <v>90</v>
      </c>
      <c r="M1014" s="12">
        <f>M1018+M1022</f>
        <v>0</v>
      </c>
      <c r="N1014" s="12">
        <f>N1018+N1022</f>
        <v>0</v>
      </c>
      <c r="O1014" s="33" t="s">
        <v>90</v>
      </c>
      <c r="P1014" s="33" t="s">
        <v>90</v>
      </c>
      <c r="Q1014" s="64" t="s">
        <v>90</v>
      </c>
      <c r="R1014" s="33" t="s">
        <v>90</v>
      </c>
      <c r="S1014" s="33" t="s">
        <v>90</v>
      </c>
      <c r="T1014" s="33" t="s">
        <v>90</v>
      </c>
      <c r="U1014" s="33" t="s">
        <v>90</v>
      </c>
      <c r="V1014" s="64" t="s">
        <v>90</v>
      </c>
      <c r="W1014" s="83">
        <f>SUM(L1014:S1014)</f>
        <v>0</v>
      </c>
    </row>
    <row r="1015" spans="1:23" ht="18" customHeight="1" x14ac:dyDescent="0.25">
      <c r="A1015" s="148"/>
      <c r="B1015" s="118" t="s">
        <v>96</v>
      </c>
      <c r="C1015" s="117" t="s">
        <v>151</v>
      </c>
      <c r="D1015" s="104" t="s">
        <v>90</v>
      </c>
      <c r="E1015" s="104" t="s">
        <v>90</v>
      </c>
      <c r="F1015" s="104" t="s">
        <v>90</v>
      </c>
      <c r="G1015" s="104" t="s">
        <v>90</v>
      </c>
      <c r="H1015" s="88" t="s">
        <v>90</v>
      </c>
      <c r="I1015" s="88" t="s">
        <v>90</v>
      </c>
      <c r="J1015" s="88" t="s">
        <v>90</v>
      </c>
      <c r="K1015" s="88" t="s">
        <v>90</v>
      </c>
      <c r="L1015" s="88" t="s">
        <v>90</v>
      </c>
      <c r="M1015" s="12">
        <v>0</v>
      </c>
      <c r="N1015" s="20">
        <v>0</v>
      </c>
      <c r="O1015" s="64" t="s">
        <v>90</v>
      </c>
      <c r="P1015" s="88" t="s">
        <v>90</v>
      </c>
      <c r="Q1015" s="88" t="s">
        <v>90</v>
      </c>
      <c r="R1015" s="88" t="s">
        <v>90</v>
      </c>
      <c r="S1015" s="88" t="s">
        <v>90</v>
      </c>
      <c r="T1015" s="88" t="s">
        <v>90</v>
      </c>
      <c r="U1015" s="88" t="s">
        <v>90</v>
      </c>
      <c r="V1015" s="64" t="s">
        <v>90</v>
      </c>
      <c r="W1015" s="83">
        <f>SUM(L1015:S1015)</f>
        <v>0</v>
      </c>
    </row>
    <row r="1016" spans="1:23" ht="137.25" customHeight="1" x14ac:dyDescent="0.25">
      <c r="A1016" s="147" t="s">
        <v>942</v>
      </c>
      <c r="B1016" s="118" t="s">
        <v>943</v>
      </c>
      <c r="C1016" s="117" t="s">
        <v>151</v>
      </c>
      <c r="E1016" s="64" t="s">
        <v>90</v>
      </c>
      <c r="F1016" s="64" t="s">
        <v>863</v>
      </c>
      <c r="G1016" s="64" t="s">
        <v>944</v>
      </c>
      <c r="H1016" s="64" t="s">
        <v>90</v>
      </c>
      <c r="I1016" s="64" t="s">
        <v>90</v>
      </c>
      <c r="J1016" s="64" t="s">
        <v>90</v>
      </c>
      <c r="K1016" s="64" t="s">
        <v>90</v>
      </c>
      <c r="L1016" s="64" t="s">
        <v>90</v>
      </c>
      <c r="M1016" s="12">
        <f>M1020+M1024</f>
        <v>0</v>
      </c>
      <c r="N1016" s="12">
        <f>N1020+N1024</f>
        <v>0</v>
      </c>
      <c r="O1016" s="33" t="s">
        <v>90</v>
      </c>
      <c r="P1016" s="33" t="s">
        <v>90</v>
      </c>
      <c r="Q1016" s="64" t="s">
        <v>90</v>
      </c>
      <c r="R1016" s="33" t="s">
        <v>90</v>
      </c>
      <c r="S1016" s="33" t="s">
        <v>90</v>
      </c>
      <c r="T1016" s="33" t="s">
        <v>90</v>
      </c>
      <c r="U1016" s="33" t="s">
        <v>90</v>
      </c>
      <c r="V1016" s="64" t="s">
        <v>90</v>
      </c>
      <c r="W1016" s="83">
        <f>SUM(L1016:S1016)</f>
        <v>0</v>
      </c>
    </row>
    <row r="1017" spans="1:23" ht="23.25" customHeight="1" x14ac:dyDescent="0.25">
      <c r="A1017" s="155"/>
      <c r="B1017" s="118" t="s">
        <v>91</v>
      </c>
      <c r="C1017" s="117" t="s">
        <v>90</v>
      </c>
      <c r="D1017" s="64" t="s">
        <v>90</v>
      </c>
      <c r="E1017" s="64" t="s">
        <v>90</v>
      </c>
      <c r="F1017" s="64" t="s">
        <v>90</v>
      </c>
      <c r="G1017" s="64" t="s">
        <v>90</v>
      </c>
      <c r="H1017" s="64" t="s">
        <v>90</v>
      </c>
      <c r="I1017" s="64" t="s">
        <v>90</v>
      </c>
      <c r="J1017" s="64" t="s">
        <v>90</v>
      </c>
      <c r="K1017" s="64" t="s">
        <v>90</v>
      </c>
      <c r="L1017" s="64" t="s">
        <v>90</v>
      </c>
      <c r="M1017" s="12" t="s">
        <v>90</v>
      </c>
      <c r="N1017" s="64" t="s">
        <v>90</v>
      </c>
      <c r="O1017" s="64" t="s">
        <v>90</v>
      </c>
      <c r="P1017" s="64" t="s">
        <v>90</v>
      </c>
      <c r="Q1017" s="64" t="s">
        <v>90</v>
      </c>
      <c r="R1017" s="33" t="s">
        <v>90</v>
      </c>
      <c r="S1017" s="33" t="s">
        <v>90</v>
      </c>
      <c r="T1017" s="33" t="s">
        <v>90</v>
      </c>
      <c r="U1017" s="33" t="s">
        <v>90</v>
      </c>
      <c r="V1017" s="64" t="s">
        <v>90</v>
      </c>
      <c r="W1017" s="106" t="s">
        <v>90</v>
      </c>
    </row>
    <row r="1018" spans="1:23" ht="26.25" customHeight="1" x14ac:dyDescent="0.25">
      <c r="A1018" s="155"/>
      <c r="B1018" s="118" t="s">
        <v>94</v>
      </c>
      <c r="C1018" s="117" t="s">
        <v>151</v>
      </c>
      <c r="D1018" s="64" t="s">
        <v>90</v>
      </c>
      <c r="E1018" s="64" t="s">
        <v>90</v>
      </c>
      <c r="F1018" s="104" t="s">
        <v>90</v>
      </c>
      <c r="G1018" s="104" t="s">
        <v>90</v>
      </c>
      <c r="H1018" s="64" t="s">
        <v>90</v>
      </c>
      <c r="I1018" s="64" t="s">
        <v>90</v>
      </c>
      <c r="J1018" s="64" t="s">
        <v>90</v>
      </c>
      <c r="K1018" s="64" t="s">
        <v>90</v>
      </c>
      <c r="L1018" s="64" t="s">
        <v>90</v>
      </c>
      <c r="M1018" s="12">
        <v>0</v>
      </c>
      <c r="N1018" s="12">
        <v>0</v>
      </c>
      <c r="O1018" s="33" t="s">
        <v>90</v>
      </c>
      <c r="P1018" s="33" t="s">
        <v>90</v>
      </c>
      <c r="Q1018" s="33" t="s">
        <v>90</v>
      </c>
      <c r="R1018" s="33" t="s">
        <v>90</v>
      </c>
      <c r="S1018" s="33" t="s">
        <v>90</v>
      </c>
      <c r="T1018" s="33" t="s">
        <v>90</v>
      </c>
      <c r="U1018" s="33" t="s">
        <v>90</v>
      </c>
      <c r="V1018" s="64" t="s">
        <v>90</v>
      </c>
      <c r="W1018" s="83">
        <f>SUM(L1018:S1018)</f>
        <v>0</v>
      </c>
    </row>
    <row r="1019" spans="1:23" ht="21.75" customHeight="1" x14ac:dyDescent="0.25">
      <c r="A1019" s="148"/>
      <c r="B1019" s="118" t="s">
        <v>96</v>
      </c>
      <c r="C1019" s="117" t="s">
        <v>151</v>
      </c>
      <c r="D1019" s="104" t="s">
        <v>90</v>
      </c>
      <c r="E1019" s="104" t="s">
        <v>90</v>
      </c>
      <c r="F1019" s="64" t="s">
        <v>90</v>
      </c>
      <c r="G1019" s="64" t="s">
        <v>90</v>
      </c>
      <c r="H1019" s="88" t="s">
        <v>90</v>
      </c>
      <c r="I1019" s="88" t="s">
        <v>90</v>
      </c>
      <c r="J1019" s="88" t="s">
        <v>90</v>
      </c>
      <c r="K1019" s="88" t="s">
        <v>90</v>
      </c>
      <c r="L1019" s="88" t="s">
        <v>90</v>
      </c>
      <c r="M1019" s="12">
        <v>0</v>
      </c>
      <c r="N1019" s="20">
        <v>0</v>
      </c>
      <c r="O1019" s="64" t="s">
        <v>90</v>
      </c>
      <c r="P1019" s="88" t="s">
        <v>90</v>
      </c>
      <c r="Q1019" s="88" t="s">
        <v>90</v>
      </c>
      <c r="R1019" s="88" t="s">
        <v>90</v>
      </c>
      <c r="S1019" s="88" t="s">
        <v>90</v>
      </c>
      <c r="T1019" s="88" t="s">
        <v>90</v>
      </c>
      <c r="U1019" s="88" t="s">
        <v>90</v>
      </c>
      <c r="V1019" s="64" t="s">
        <v>90</v>
      </c>
      <c r="W1019" s="83">
        <f>SUM(L1019:S1019)</f>
        <v>0</v>
      </c>
    </row>
    <row r="1020" spans="1:23" ht="139.5" customHeight="1" x14ac:dyDescent="0.25">
      <c r="A1020" s="147" t="s">
        <v>945</v>
      </c>
      <c r="B1020" s="118" t="s">
        <v>946</v>
      </c>
      <c r="C1020" s="117" t="s">
        <v>151</v>
      </c>
      <c r="D1020" s="64" t="s">
        <v>90</v>
      </c>
      <c r="E1020" s="64" t="s">
        <v>90</v>
      </c>
      <c r="F1020" s="64" t="s">
        <v>863</v>
      </c>
      <c r="G1020" s="64" t="s">
        <v>944</v>
      </c>
      <c r="H1020" s="64" t="s">
        <v>90</v>
      </c>
      <c r="I1020" s="64" t="s">
        <v>90</v>
      </c>
      <c r="J1020" s="64" t="s">
        <v>90</v>
      </c>
      <c r="K1020" s="64" t="s">
        <v>90</v>
      </c>
      <c r="L1020" s="64" t="s">
        <v>90</v>
      </c>
      <c r="M1020" s="12">
        <v>0</v>
      </c>
      <c r="N1020" s="12">
        <v>0</v>
      </c>
      <c r="O1020" s="33" t="s">
        <v>90</v>
      </c>
      <c r="P1020" s="33" t="s">
        <v>90</v>
      </c>
      <c r="Q1020" s="64" t="s">
        <v>90</v>
      </c>
      <c r="R1020" s="64" t="s">
        <v>90</v>
      </c>
      <c r="S1020" s="64" t="s">
        <v>90</v>
      </c>
      <c r="T1020" s="64" t="s">
        <v>90</v>
      </c>
      <c r="U1020" s="64" t="s">
        <v>90</v>
      </c>
      <c r="V1020" s="64" t="s">
        <v>90</v>
      </c>
      <c r="W1020" s="83">
        <f>SUM(L1020:S1020)</f>
        <v>0</v>
      </c>
    </row>
    <row r="1021" spans="1:23" ht="21.75" customHeight="1" x14ac:dyDescent="0.25">
      <c r="A1021" s="155"/>
      <c r="B1021" s="118" t="s">
        <v>91</v>
      </c>
      <c r="C1021" s="117" t="s">
        <v>90</v>
      </c>
      <c r="D1021" s="64" t="s">
        <v>90</v>
      </c>
      <c r="E1021" s="64" t="s">
        <v>90</v>
      </c>
      <c r="F1021" s="64" t="s">
        <v>90</v>
      </c>
      <c r="G1021" s="64" t="s">
        <v>90</v>
      </c>
      <c r="H1021" s="64" t="s">
        <v>90</v>
      </c>
      <c r="I1021" s="64" t="s">
        <v>90</v>
      </c>
      <c r="J1021" s="64" t="s">
        <v>90</v>
      </c>
      <c r="K1021" s="64" t="s">
        <v>90</v>
      </c>
      <c r="L1021" s="64" t="s">
        <v>90</v>
      </c>
      <c r="M1021" s="12" t="s">
        <v>90</v>
      </c>
      <c r="N1021" s="64" t="s">
        <v>90</v>
      </c>
      <c r="O1021" s="64" t="s">
        <v>90</v>
      </c>
      <c r="P1021" s="88" t="s">
        <v>90</v>
      </c>
      <c r="Q1021" s="88" t="s">
        <v>90</v>
      </c>
      <c r="R1021" s="88" t="s">
        <v>90</v>
      </c>
      <c r="S1021" s="88" t="s">
        <v>90</v>
      </c>
      <c r="T1021" s="88" t="s">
        <v>90</v>
      </c>
      <c r="U1021" s="88" t="s">
        <v>90</v>
      </c>
      <c r="V1021" s="64" t="s">
        <v>90</v>
      </c>
      <c r="W1021" s="97" t="s">
        <v>90</v>
      </c>
    </row>
    <row r="1022" spans="1:23" ht="24" customHeight="1" x14ac:dyDescent="0.25">
      <c r="A1022" s="155"/>
      <c r="B1022" s="118" t="s">
        <v>94</v>
      </c>
      <c r="C1022" s="117" t="s">
        <v>151</v>
      </c>
      <c r="D1022" s="64" t="s">
        <v>90</v>
      </c>
      <c r="E1022" s="64" t="s">
        <v>90</v>
      </c>
      <c r="F1022" s="104" t="s">
        <v>90</v>
      </c>
      <c r="G1022" s="104" t="s">
        <v>90</v>
      </c>
      <c r="H1022" s="64" t="s">
        <v>90</v>
      </c>
      <c r="I1022" s="64" t="s">
        <v>90</v>
      </c>
      <c r="J1022" s="64" t="s">
        <v>90</v>
      </c>
      <c r="K1022" s="64" t="s">
        <v>90</v>
      </c>
      <c r="L1022" s="64" t="s">
        <v>90</v>
      </c>
      <c r="M1022" s="12">
        <v>0</v>
      </c>
      <c r="N1022" s="12">
        <v>0</v>
      </c>
      <c r="O1022" s="33" t="s">
        <v>90</v>
      </c>
      <c r="P1022" s="33" t="s">
        <v>90</v>
      </c>
      <c r="Q1022" s="33" t="s">
        <v>90</v>
      </c>
      <c r="R1022" s="33" t="s">
        <v>90</v>
      </c>
      <c r="S1022" s="33" t="s">
        <v>90</v>
      </c>
      <c r="T1022" s="33" t="s">
        <v>90</v>
      </c>
      <c r="U1022" s="33" t="s">
        <v>90</v>
      </c>
      <c r="V1022" s="64" t="s">
        <v>90</v>
      </c>
      <c r="W1022" s="83">
        <f>SUM(L1022:S1022)</f>
        <v>0</v>
      </c>
    </row>
    <row r="1023" spans="1:23" ht="20.25" customHeight="1" x14ac:dyDescent="0.25">
      <c r="A1023" s="148"/>
      <c r="B1023" s="118" t="s">
        <v>96</v>
      </c>
      <c r="C1023" s="117" t="s">
        <v>151</v>
      </c>
      <c r="D1023" s="104" t="s">
        <v>90</v>
      </c>
      <c r="E1023" s="104" t="s">
        <v>90</v>
      </c>
      <c r="F1023" s="64" t="s">
        <v>90</v>
      </c>
      <c r="G1023" s="64" t="s">
        <v>90</v>
      </c>
      <c r="H1023" s="88" t="s">
        <v>90</v>
      </c>
      <c r="I1023" s="88" t="s">
        <v>90</v>
      </c>
      <c r="J1023" s="88" t="s">
        <v>90</v>
      </c>
      <c r="K1023" s="88" t="s">
        <v>90</v>
      </c>
      <c r="L1023" s="88" t="s">
        <v>90</v>
      </c>
      <c r="M1023" s="12">
        <v>0</v>
      </c>
      <c r="N1023" s="12">
        <v>0</v>
      </c>
      <c r="O1023" s="64" t="s">
        <v>90</v>
      </c>
      <c r="P1023" s="88" t="s">
        <v>90</v>
      </c>
      <c r="Q1023" s="88" t="s">
        <v>90</v>
      </c>
      <c r="R1023" s="88" t="s">
        <v>90</v>
      </c>
      <c r="S1023" s="88" t="s">
        <v>90</v>
      </c>
      <c r="T1023" s="88" t="s">
        <v>90</v>
      </c>
      <c r="U1023" s="88" t="s">
        <v>90</v>
      </c>
      <c r="V1023" s="64" t="s">
        <v>90</v>
      </c>
      <c r="W1023" s="83">
        <f>SUM(L1023:S1023)</f>
        <v>0</v>
      </c>
    </row>
    <row r="1024" spans="1:23" ht="91.5" customHeight="1" x14ac:dyDescent="0.25">
      <c r="A1024" s="147" t="s">
        <v>947</v>
      </c>
      <c r="B1024" s="122" t="s">
        <v>948</v>
      </c>
      <c r="C1024" s="117" t="s">
        <v>151</v>
      </c>
      <c r="D1024" s="64" t="s">
        <v>90</v>
      </c>
      <c r="E1024" s="64" t="s">
        <v>90</v>
      </c>
      <c r="F1024" s="64" t="s">
        <v>863</v>
      </c>
      <c r="G1024" s="64" t="s">
        <v>894</v>
      </c>
      <c r="H1024" s="64" t="s">
        <v>90</v>
      </c>
      <c r="I1024" s="64" t="s">
        <v>90</v>
      </c>
      <c r="J1024" s="64" t="s">
        <v>90</v>
      </c>
      <c r="K1024" s="64" t="s">
        <v>90</v>
      </c>
      <c r="L1024" s="64" t="s">
        <v>90</v>
      </c>
      <c r="M1024" s="12">
        <v>0</v>
      </c>
      <c r="N1024" s="12">
        <v>0</v>
      </c>
      <c r="O1024" s="33" t="s">
        <v>90</v>
      </c>
      <c r="P1024" s="33" t="s">
        <v>90</v>
      </c>
      <c r="Q1024" s="33" t="s">
        <v>90</v>
      </c>
      <c r="R1024" s="33" t="s">
        <v>90</v>
      </c>
      <c r="S1024" s="33" t="s">
        <v>90</v>
      </c>
      <c r="T1024" s="33" t="s">
        <v>90</v>
      </c>
      <c r="U1024" s="33" t="s">
        <v>90</v>
      </c>
      <c r="V1024" s="64" t="s">
        <v>90</v>
      </c>
      <c r="W1024" s="83">
        <f>SUM(L1024:S1024)</f>
        <v>0</v>
      </c>
    </row>
    <row r="1025" spans="1:23" ht="21.75" customHeight="1" x14ac:dyDescent="0.25">
      <c r="A1025" s="155"/>
      <c r="B1025" s="118" t="s">
        <v>91</v>
      </c>
      <c r="C1025" s="117" t="s">
        <v>90</v>
      </c>
      <c r="D1025" s="64">
        <v>0.1</v>
      </c>
      <c r="E1025" s="64" t="s">
        <v>90</v>
      </c>
      <c r="F1025" s="64" t="s">
        <v>90</v>
      </c>
      <c r="G1025" s="64" t="s">
        <v>90</v>
      </c>
      <c r="H1025" s="64" t="s">
        <v>90</v>
      </c>
      <c r="I1025" s="64" t="s">
        <v>90</v>
      </c>
      <c r="J1025" s="64" t="s">
        <v>90</v>
      </c>
      <c r="K1025" s="64" t="s">
        <v>90</v>
      </c>
      <c r="L1025" s="64" t="s">
        <v>90</v>
      </c>
      <c r="M1025" s="12" t="s">
        <v>90</v>
      </c>
      <c r="N1025" s="64" t="s">
        <v>90</v>
      </c>
      <c r="O1025" s="64" t="s">
        <v>90</v>
      </c>
      <c r="P1025" s="88" t="s">
        <v>90</v>
      </c>
      <c r="Q1025" s="88" t="s">
        <v>90</v>
      </c>
      <c r="R1025" s="88" t="s">
        <v>90</v>
      </c>
      <c r="S1025" s="88" t="s">
        <v>90</v>
      </c>
      <c r="T1025" s="88" t="s">
        <v>90</v>
      </c>
      <c r="U1025" s="88" t="s">
        <v>90</v>
      </c>
      <c r="V1025" s="64" t="s">
        <v>90</v>
      </c>
      <c r="W1025" s="97" t="s">
        <v>90</v>
      </c>
    </row>
    <row r="1026" spans="1:23" ht="24.75" customHeight="1" x14ac:dyDescent="0.25">
      <c r="A1026" s="155"/>
      <c r="B1026" s="118" t="s">
        <v>94</v>
      </c>
      <c r="C1026" s="117" t="s">
        <v>151</v>
      </c>
      <c r="D1026" s="64" t="s">
        <v>90</v>
      </c>
      <c r="E1026" s="64" t="s">
        <v>90</v>
      </c>
      <c r="F1026" s="104" t="s">
        <v>90</v>
      </c>
      <c r="G1026" s="104" t="s">
        <v>90</v>
      </c>
      <c r="H1026" s="64" t="s">
        <v>90</v>
      </c>
      <c r="I1026" s="64" t="s">
        <v>90</v>
      </c>
      <c r="J1026" s="64" t="s">
        <v>90</v>
      </c>
      <c r="K1026" s="64" t="s">
        <v>90</v>
      </c>
      <c r="L1026" s="64" t="s">
        <v>90</v>
      </c>
      <c r="M1026" s="12">
        <v>0</v>
      </c>
      <c r="N1026" s="12">
        <v>0</v>
      </c>
      <c r="O1026" s="33" t="s">
        <v>90</v>
      </c>
      <c r="P1026" s="33" t="s">
        <v>90</v>
      </c>
      <c r="Q1026" s="33" t="s">
        <v>90</v>
      </c>
      <c r="R1026" s="33" t="s">
        <v>90</v>
      </c>
      <c r="S1026" s="33" t="s">
        <v>90</v>
      </c>
      <c r="T1026" s="33" t="s">
        <v>90</v>
      </c>
      <c r="U1026" s="33" t="s">
        <v>90</v>
      </c>
      <c r="V1026" s="64" t="s">
        <v>90</v>
      </c>
      <c r="W1026" s="83">
        <f>SUM(L1026:S1026)</f>
        <v>0</v>
      </c>
    </row>
    <row r="1027" spans="1:23" ht="24" customHeight="1" x14ac:dyDescent="0.25">
      <c r="A1027" s="148"/>
      <c r="B1027" s="118" t="s">
        <v>96</v>
      </c>
      <c r="C1027" s="117" t="s">
        <v>151</v>
      </c>
      <c r="D1027" s="104" t="s">
        <v>90</v>
      </c>
      <c r="E1027" s="104" t="s">
        <v>90</v>
      </c>
      <c r="F1027" s="64" t="s">
        <v>90</v>
      </c>
      <c r="G1027" s="64" t="s">
        <v>90</v>
      </c>
      <c r="H1027" s="88" t="s">
        <v>90</v>
      </c>
      <c r="I1027" s="88" t="s">
        <v>90</v>
      </c>
      <c r="J1027" s="88" t="s">
        <v>90</v>
      </c>
      <c r="K1027" s="88" t="s">
        <v>90</v>
      </c>
      <c r="L1027" s="88" t="s">
        <v>90</v>
      </c>
      <c r="M1027" s="12">
        <v>0</v>
      </c>
      <c r="N1027" s="12">
        <v>0</v>
      </c>
      <c r="O1027" s="64" t="s">
        <v>90</v>
      </c>
      <c r="P1027" s="88" t="s">
        <v>90</v>
      </c>
      <c r="Q1027" s="88" t="s">
        <v>90</v>
      </c>
      <c r="R1027" s="88" t="s">
        <v>90</v>
      </c>
      <c r="S1027" s="88" t="s">
        <v>90</v>
      </c>
      <c r="T1027" s="88" t="s">
        <v>90</v>
      </c>
      <c r="U1027" s="88" t="s">
        <v>90</v>
      </c>
      <c r="V1027" s="64" t="s">
        <v>90</v>
      </c>
      <c r="W1027" s="83">
        <f>SUM(L1027:S1027)</f>
        <v>0</v>
      </c>
    </row>
    <row r="1028" spans="1:23" ht="329.25" customHeight="1" x14ac:dyDescent="0.25">
      <c r="A1028" s="147" t="s">
        <v>491</v>
      </c>
      <c r="B1028" s="122" t="s">
        <v>492</v>
      </c>
      <c r="C1028" s="117" t="s">
        <v>151</v>
      </c>
      <c r="D1028" s="64" t="s">
        <v>90</v>
      </c>
      <c r="E1028" s="64" t="s">
        <v>90</v>
      </c>
      <c r="F1028" s="64" t="s">
        <v>620</v>
      </c>
      <c r="G1028" s="64" t="s">
        <v>949</v>
      </c>
      <c r="H1028" s="64" t="s">
        <v>90</v>
      </c>
      <c r="I1028" s="64" t="s">
        <v>90</v>
      </c>
      <c r="J1028" s="64" t="s">
        <v>90</v>
      </c>
      <c r="K1028" s="64" t="s">
        <v>90</v>
      </c>
      <c r="L1028" s="64" t="s">
        <v>90</v>
      </c>
      <c r="M1028" s="12">
        <v>0</v>
      </c>
      <c r="N1028" s="12">
        <v>0</v>
      </c>
      <c r="O1028" s="33" t="s">
        <v>90</v>
      </c>
      <c r="P1028" s="33" t="s">
        <v>90</v>
      </c>
      <c r="Q1028" s="64" t="s">
        <v>90</v>
      </c>
      <c r="R1028" s="64" t="s">
        <v>90</v>
      </c>
      <c r="S1028" s="64" t="s">
        <v>90</v>
      </c>
      <c r="T1028" s="64" t="s">
        <v>90</v>
      </c>
      <c r="U1028" s="64" t="s">
        <v>90</v>
      </c>
      <c r="V1028" s="17" t="s">
        <v>90</v>
      </c>
      <c r="W1028" s="93" t="s">
        <v>90</v>
      </c>
    </row>
    <row r="1029" spans="1:23" ht="33" customHeight="1" x14ac:dyDescent="0.25">
      <c r="A1029" s="155"/>
      <c r="B1029" s="119" t="s">
        <v>91</v>
      </c>
      <c r="C1029" s="117" t="s">
        <v>90</v>
      </c>
      <c r="D1029" s="64">
        <v>1</v>
      </c>
      <c r="E1029" s="64" t="s">
        <v>90</v>
      </c>
      <c r="F1029" s="64" t="s">
        <v>90</v>
      </c>
      <c r="G1029" s="5"/>
      <c r="H1029" s="64" t="s">
        <v>90</v>
      </c>
      <c r="I1029" s="64" t="s">
        <v>90</v>
      </c>
      <c r="J1029" s="64" t="s">
        <v>90</v>
      </c>
      <c r="K1029" s="64" t="s">
        <v>90</v>
      </c>
      <c r="L1029" s="64" t="s">
        <v>90</v>
      </c>
      <c r="M1029" s="12" t="s">
        <v>90</v>
      </c>
      <c r="N1029" s="64" t="s">
        <v>90</v>
      </c>
      <c r="O1029" s="64" t="s">
        <v>90</v>
      </c>
      <c r="P1029" s="88" t="s">
        <v>90</v>
      </c>
      <c r="Q1029" s="64" t="s">
        <v>90</v>
      </c>
      <c r="R1029" s="64" t="s">
        <v>90</v>
      </c>
      <c r="S1029" s="64" t="s">
        <v>90</v>
      </c>
      <c r="T1029" s="64" t="s">
        <v>90</v>
      </c>
      <c r="U1029" s="64" t="s">
        <v>90</v>
      </c>
      <c r="V1029" s="17" t="s">
        <v>90</v>
      </c>
      <c r="W1029" s="97" t="s">
        <v>90</v>
      </c>
    </row>
    <row r="1030" spans="1:23" ht="30" customHeight="1" x14ac:dyDescent="0.25">
      <c r="A1030" s="155"/>
      <c r="B1030" s="118" t="s">
        <v>94</v>
      </c>
      <c r="C1030" s="117" t="s">
        <v>151</v>
      </c>
      <c r="D1030" s="64" t="s">
        <v>90</v>
      </c>
      <c r="E1030" s="64" t="s">
        <v>90</v>
      </c>
      <c r="G1030" s="64" t="s">
        <v>93</v>
      </c>
      <c r="H1030" s="64" t="s">
        <v>90</v>
      </c>
      <c r="I1030" s="64" t="s">
        <v>90</v>
      </c>
      <c r="J1030" s="64" t="s">
        <v>90</v>
      </c>
      <c r="K1030" s="64" t="str">
        <f>K1042</f>
        <v>Х</v>
      </c>
      <c r="L1030" s="64" t="str">
        <f>L1042</f>
        <v>Х</v>
      </c>
      <c r="M1030" s="12">
        <f>M1042+M1082+M1095</f>
        <v>23850</v>
      </c>
      <c r="N1030" s="42">
        <f>N1042+N1082+N1095</f>
        <v>23840</v>
      </c>
      <c r="O1030" s="88" t="s">
        <v>90</v>
      </c>
      <c r="P1030" s="88" t="s">
        <v>90</v>
      </c>
      <c r="Q1030" s="64" t="s">
        <v>90</v>
      </c>
      <c r="R1030" s="64" t="s">
        <v>90</v>
      </c>
      <c r="S1030" s="64" t="s">
        <v>90</v>
      </c>
      <c r="T1030" s="64" t="s">
        <v>90</v>
      </c>
      <c r="U1030" s="64" t="s">
        <v>90</v>
      </c>
      <c r="V1030" s="17" t="s">
        <v>90</v>
      </c>
      <c r="W1030" s="93">
        <f>SUM(L1030:S1030)</f>
        <v>47690</v>
      </c>
    </row>
    <row r="1031" spans="1:23" ht="21.75" customHeight="1" x14ac:dyDescent="0.25">
      <c r="A1031" s="155"/>
      <c r="B1031" s="118" t="s">
        <v>622</v>
      </c>
      <c r="C1031" s="117" t="s">
        <v>151</v>
      </c>
      <c r="D1031" s="104" t="s">
        <v>90</v>
      </c>
      <c r="E1031" s="104" t="s">
        <v>90</v>
      </c>
      <c r="F1031" s="64" t="s">
        <v>90</v>
      </c>
      <c r="G1031" s="88" t="s">
        <v>90</v>
      </c>
      <c r="H1031" s="88" t="s">
        <v>90</v>
      </c>
      <c r="I1031" s="88" t="s">
        <v>90</v>
      </c>
      <c r="J1031" s="88" t="s">
        <v>90</v>
      </c>
      <c r="K1031" s="88" t="s">
        <v>90</v>
      </c>
      <c r="L1031" s="88" t="s">
        <v>90</v>
      </c>
      <c r="M1031" s="12">
        <v>0</v>
      </c>
      <c r="N1031" s="20">
        <v>0</v>
      </c>
      <c r="O1031" s="88" t="s">
        <v>90</v>
      </c>
      <c r="P1031" s="88" t="s">
        <v>90</v>
      </c>
      <c r="Q1031" s="88" t="s">
        <v>90</v>
      </c>
      <c r="R1031" s="88" t="s">
        <v>90</v>
      </c>
      <c r="S1031" s="88" t="s">
        <v>90</v>
      </c>
      <c r="T1031" s="88" t="s">
        <v>90</v>
      </c>
      <c r="U1031" s="88" t="s">
        <v>90</v>
      </c>
      <c r="V1031" s="17" t="s">
        <v>90</v>
      </c>
      <c r="W1031" s="83">
        <f>SUM(L1031:S1031)</f>
        <v>0</v>
      </c>
    </row>
    <row r="1032" spans="1:23" ht="27.75" customHeight="1" x14ac:dyDescent="0.25">
      <c r="A1032" s="58"/>
      <c r="B1032" s="118" t="s">
        <v>97</v>
      </c>
      <c r="C1032" s="117" t="s">
        <v>151</v>
      </c>
      <c r="D1032" s="64" t="s">
        <v>90</v>
      </c>
      <c r="E1032" s="64" t="s">
        <v>90</v>
      </c>
      <c r="F1032" s="64" t="s">
        <v>90</v>
      </c>
      <c r="G1032" s="64" t="s">
        <v>90</v>
      </c>
      <c r="H1032" s="64" t="s">
        <v>90</v>
      </c>
      <c r="I1032" s="64" t="s">
        <v>90</v>
      </c>
      <c r="J1032" s="64" t="s">
        <v>90</v>
      </c>
      <c r="K1032" s="64" t="str">
        <f>K1044</f>
        <v>Х</v>
      </c>
      <c r="L1032" s="64" t="str">
        <f>L1044</f>
        <v>Х</v>
      </c>
      <c r="M1032" s="12">
        <v>0</v>
      </c>
      <c r="N1032" s="33">
        <v>0</v>
      </c>
      <c r="O1032" s="33" t="s">
        <v>90</v>
      </c>
      <c r="P1032" s="33" t="s">
        <v>90</v>
      </c>
      <c r="Q1032" s="64" t="s">
        <v>90</v>
      </c>
      <c r="R1032" s="64" t="s">
        <v>90</v>
      </c>
      <c r="S1032" s="64" t="s">
        <v>90</v>
      </c>
      <c r="T1032" s="64" t="s">
        <v>90</v>
      </c>
      <c r="U1032" s="64" t="s">
        <v>90</v>
      </c>
      <c r="V1032" s="17" t="s">
        <v>90</v>
      </c>
      <c r="W1032" s="83">
        <f>SUM(L1032:S1032)</f>
        <v>0</v>
      </c>
    </row>
    <row r="1033" spans="1:23" ht="54.75" customHeight="1" x14ac:dyDescent="0.25">
      <c r="A1033" s="64" t="s">
        <v>950</v>
      </c>
      <c r="B1033" s="118" t="s">
        <v>951</v>
      </c>
      <c r="C1033" s="117" t="s">
        <v>151</v>
      </c>
      <c r="D1033" s="64" t="s">
        <v>90</v>
      </c>
      <c r="E1033" s="64" t="s">
        <v>90</v>
      </c>
      <c r="F1033" s="64" t="s">
        <v>90</v>
      </c>
      <c r="G1033" s="64" t="s">
        <v>90</v>
      </c>
      <c r="H1033" s="64" t="s">
        <v>90</v>
      </c>
      <c r="I1033" s="64" t="s">
        <v>90</v>
      </c>
      <c r="J1033" s="64" t="s">
        <v>90</v>
      </c>
      <c r="K1033" s="64" t="str">
        <f>K1045</f>
        <v>Х</v>
      </c>
      <c r="L1033" s="64" t="str">
        <f>L1045</f>
        <v>Х</v>
      </c>
      <c r="M1033" s="12">
        <f>M1045+M1085</f>
        <v>50</v>
      </c>
      <c r="N1033" s="33">
        <f>N1045+N1085</f>
        <v>50</v>
      </c>
      <c r="O1033" s="33" t="s">
        <v>90</v>
      </c>
      <c r="P1033" s="33" t="s">
        <v>90</v>
      </c>
      <c r="Q1033" s="64" t="s">
        <v>90</v>
      </c>
      <c r="R1033" s="64" t="s">
        <v>90</v>
      </c>
      <c r="S1033" s="64" t="s">
        <v>90</v>
      </c>
      <c r="T1033" s="64" t="s">
        <v>90</v>
      </c>
      <c r="U1033" s="64" t="s">
        <v>90</v>
      </c>
      <c r="V1033" s="17" t="s">
        <v>90</v>
      </c>
      <c r="W1033" s="93">
        <f>SUM(L1033:S1033)</f>
        <v>100</v>
      </c>
    </row>
    <row r="1034" spans="1:23" ht="63.75" customHeight="1" x14ac:dyDescent="0.25">
      <c r="A1034" s="64" t="s">
        <v>952</v>
      </c>
      <c r="B1034" s="118" t="s">
        <v>953</v>
      </c>
      <c r="C1034" s="117" t="s">
        <v>126</v>
      </c>
      <c r="D1034" s="64" t="s">
        <v>90</v>
      </c>
      <c r="E1034" s="64" t="s">
        <v>38</v>
      </c>
      <c r="F1034" s="64" t="s">
        <v>90</v>
      </c>
      <c r="G1034" s="64" t="s">
        <v>90</v>
      </c>
      <c r="H1034" s="64" t="s">
        <v>90</v>
      </c>
      <c r="I1034" s="64" t="s">
        <v>90</v>
      </c>
      <c r="J1034" s="64" t="s">
        <v>90</v>
      </c>
      <c r="K1034" s="64" t="s">
        <v>90</v>
      </c>
      <c r="L1034" s="64" t="s">
        <v>90</v>
      </c>
      <c r="M1034" s="12">
        <v>1901</v>
      </c>
      <c r="N1034" s="64">
        <v>1331</v>
      </c>
      <c r="O1034" s="64" t="s">
        <v>90</v>
      </c>
      <c r="P1034" s="64" t="s">
        <v>90</v>
      </c>
      <c r="Q1034" s="64" t="s">
        <v>90</v>
      </c>
      <c r="R1034" s="64" t="s">
        <v>90</v>
      </c>
      <c r="S1034" s="64" t="s">
        <v>90</v>
      </c>
      <c r="T1034" s="64" t="s">
        <v>90</v>
      </c>
      <c r="U1034" s="64" t="s">
        <v>90</v>
      </c>
      <c r="V1034" s="17" t="s">
        <v>90</v>
      </c>
      <c r="W1034" s="94" t="s">
        <v>90</v>
      </c>
    </row>
    <row r="1035" spans="1:23" ht="218.25" customHeight="1" x14ac:dyDescent="0.25">
      <c r="A1035" s="64" t="s">
        <v>954</v>
      </c>
      <c r="B1035" s="118" t="s">
        <v>955</v>
      </c>
      <c r="C1035" s="117" t="s">
        <v>99</v>
      </c>
      <c r="D1035" s="64" t="s">
        <v>90</v>
      </c>
      <c r="E1035" s="64" t="s">
        <v>956</v>
      </c>
      <c r="F1035" s="64" t="s">
        <v>90</v>
      </c>
      <c r="G1035" s="64" t="s">
        <v>90</v>
      </c>
      <c r="H1035" s="64" t="s">
        <v>90</v>
      </c>
      <c r="I1035" s="64" t="s">
        <v>90</v>
      </c>
      <c r="J1035" s="64" t="s">
        <v>90</v>
      </c>
      <c r="K1035" s="64" t="s">
        <v>90</v>
      </c>
      <c r="L1035" s="64" t="s">
        <v>90</v>
      </c>
      <c r="M1035" s="12">
        <v>80</v>
      </c>
      <c r="N1035" s="64">
        <v>85</v>
      </c>
      <c r="O1035" s="64" t="s">
        <v>90</v>
      </c>
      <c r="P1035" s="64" t="s">
        <v>90</v>
      </c>
      <c r="Q1035" s="64" t="s">
        <v>90</v>
      </c>
      <c r="R1035" s="64" t="s">
        <v>90</v>
      </c>
      <c r="S1035" s="64" t="s">
        <v>90</v>
      </c>
      <c r="T1035" s="64" t="s">
        <v>90</v>
      </c>
      <c r="U1035" s="64" t="s">
        <v>90</v>
      </c>
      <c r="V1035" s="17" t="s">
        <v>90</v>
      </c>
      <c r="W1035" s="94" t="s">
        <v>90</v>
      </c>
    </row>
    <row r="1036" spans="1:23" ht="185.25" customHeight="1" x14ac:dyDescent="0.25">
      <c r="A1036" s="64" t="s">
        <v>957</v>
      </c>
      <c r="B1036" s="118" t="s">
        <v>958</v>
      </c>
      <c r="C1036" s="117" t="s">
        <v>99</v>
      </c>
      <c r="D1036" s="64" t="s">
        <v>90</v>
      </c>
      <c r="E1036" s="64" t="s">
        <v>959</v>
      </c>
      <c r="F1036" s="64" t="s">
        <v>90</v>
      </c>
      <c r="G1036" s="64" t="s">
        <v>90</v>
      </c>
      <c r="H1036" s="64" t="s">
        <v>90</v>
      </c>
      <c r="I1036" s="64" t="s">
        <v>90</v>
      </c>
      <c r="J1036" s="64" t="s">
        <v>90</v>
      </c>
      <c r="K1036" s="64" t="s">
        <v>90</v>
      </c>
      <c r="L1036" s="64" t="s">
        <v>90</v>
      </c>
      <c r="M1036" s="12">
        <v>10</v>
      </c>
      <c r="N1036" s="64">
        <v>15</v>
      </c>
      <c r="O1036" s="64" t="s">
        <v>90</v>
      </c>
      <c r="P1036" s="64" t="s">
        <v>90</v>
      </c>
      <c r="Q1036" s="64" t="s">
        <v>90</v>
      </c>
      <c r="R1036" s="64" t="s">
        <v>90</v>
      </c>
      <c r="S1036" s="64" t="s">
        <v>90</v>
      </c>
      <c r="T1036" s="64" t="s">
        <v>90</v>
      </c>
      <c r="U1036" s="64" t="s">
        <v>90</v>
      </c>
      <c r="V1036" s="17" t="s">
        <v>90</v>
      </c>
      <c r="W1036" s="94" t="s">
        <v>90</v>
      </c>
    </row>
    <row r="1037" spans="1:23" ht="70.5" customHeight="1" x14ac:dyDescent="0.25">
      <c r="A1037" s="64" t="s">
        <v>960</v>
      </c>
      <c r="B1037" s="118" t="s">
        <v>961</v>
      </c>
      <c r="C1037" s="117" t="s">
        <v>73</v>
      </c>
      <c r="D1037" s="64" t="s">
        <v>90</v>
      </c>
      <c r="E1037" s="64" t="s">
        <v>38</v>
      </c>
      <c r="F1037" s="64" t="s">
        <v>90</v>
      </c>
      <c r="G1037" s="64" t="s">
        <v>90</v>
      </c>
      <c r="H1037" s="64" t="s">
        <v>90</v>
      </c>
      <c r="I1037" s="64" t="s">
        <v>90</v>
      </c>
      <c r="J1037" s="64" t="s">
        <v>90</v>
      </c>
      <c r="K1037" s="64" t="s">
        <v>90</v>
      </c>
      <c r="L1037" s="64" t="s">
        <v>90</v>
      </c>
      <c r="M1037" s="12">
        <v>15</v>
      </c>
      <c r="N1037" s="64">
        <v>24</v>
      </c>
      <c r="O1037" s="64" t="s">
        <v>90</v>
      </c>
      <c r="P1037" s="64" t="s">
        <v>90</v>
      </c>
      <c r="Q1037" s="64" t="s">
        <v>90</v>
      </c>
      <c r="R1037" s="64" t="s">
        <v>90</v>
      </c>
      <c r="S1037" s="64" t="s">
        <v>90</v>
      </c>
      <c r="T1037" s="64" t="s">
        <v>90</v>
      </c>
      <c r="U1037" s="64" t="s">
        <v>90</v>
      </c>
      <c r="V1037" s="17" t="s">
        <v>90</v>
      </c>
      <c r="W1037" s="94" t="s">
        <v>90</v>
      </c>
    </row>
    <row r="1038" spans="1:23" ht="229.5" customHeight="1" x14ac:dyDescent="0.25">
      <c r="A1038" s="64" t="s">
        <v>962</v>
      </c>
      <c r="B1038" s="118" t="s">
        <v>963</v>
      </c>
      <c r="C1038" s="117" t="s">
        <v>99</v>
      </c>
      <c r="D1038" s="64" t="s">
        <v>90</v>
      </c>
      <c r="E1038" s="64" t="s">
        <v>964</v>
      </c>
      <c r="F1038" s="64" t="s">
        <v>90</v>
      </c>
      <c r="G1038" s="64" t="s">
        <v>90</v>
      </c>
      <c r="H1038" s="64" t="s">
        <v>90</v>
      </c>
      <c r="I1038" s="64" t="s">
        <v>90</v>
      </c>
      <c r="J1038" s="64" t="s">
        <v>90</v>
      </c>
      <c r="K1038" s="64" t="s">
        <v>90</v>
      </c>
      <c r="L1038" s="64" t="s">
        <v>90</v>
      </c>
      <c r="M1038" s="12">
        <v>45</v>
      </c>
      <c r="N1038" s="64">
        <v>85</v>
      </c>
      <c r="O1038" s="64" t="s">
        <v>90</v>
      </c>
      <c r="P1038" s="64" t="s">
        <v>90</v>
      </c>
      <c r="Q1038" s="64" t="s">
        <v>90</v>
      </c>
      <c r="R1038" s="64" t="s">
        <v>90</v>
      </c>
      <c r="S1038" s="64" t="s">
        <v>90</v>
      </c>
      <c r="T1038" s="64" t="s">
        <v>90</v>
      </c>
      <c r="U1038" s="64" t="s">
        <v>90</v>
      </c>
      <c r="V1038" s="17" t="s">
        <v>90</v>
      </c>
      <c r="W1038" s="94" t="s">
        <v>90</v>
      </c>
    </row>
    <row r="1039" spans="1:23" ht="263.25" customHeight="1" x14ac:dyDescent="0.25">
      <c r="A1039" s="64" t="s">
        <v>965</v>
      </c>
      <c r="B1039" s="118" t="s">
        <v>966</v>
      </c>
      <c r="C1039" s="117" t="s">
        <v>99</v>
      </c>
      <c r="D1039" s="64" t="s">
        <v>90</v>
      </c>
      <c r="E1039" s="64" t="s">
        <v>967</v>
      </c>
      <c r="F1039" s="64" t="s">
        <v>90</v>
      </c>
      <c r="G1039" s="64" t="s">
        <v>90</v>
      </c>
      <c r="H1039" s="64" t="s">
        <v>90</v>
      </c>
      <c r="I1039" s="64" t="s">
        <v>90</v>
      </c>
      <c r="J1039" s="64" t="s">
        <v>90</v>
      </c>
      <c r="K1039" s="64" t="s">
        <v>90</v>
      </c>
      <c r="L1039" s="64" t="s">
        <v>90</v>
      </c>
      <c r="M1039" s="12">
        <v>69</v>
      </c>
      <c r="N1039" s="64">
        <v>71</v>
      </c>
      <c r="O1039" s="64" t="s">
        <v>90</v>
      </c>
      <c r="P1039" s="64" t="s">
        <v>90</v>
      </c>
      <c r="Q1039" s="64" t="s">
        <v>90</v>
      </c>
      <c r="R1039" s="64" t="s">
        <v>90</v>
      </c>
      <c r="S1039" s="64" t="s">
        <v>90</v>
      </c>
      <c r="T1039" s="64" t="s">
        <v>90</v>
      </c>
      <c r="U1039" s="64" t="s">
        <v>90</v>
      </c>
      <c r="V1039" s="17" t="s">
        <v>90</v>
      </c>
      <c r="W1039" s="94" t="s">
        <v>90</v>
      </c>
    </row>
    <row r="1040" spans="1:23" ht="49.5" customHeight="1" x14ac:dyDescent="0.25">
      <c r="A1040" s="147" t="s">
        <v>968</v>
      </c>
      <c r="B1040" s="122" t="s">
        <v>969</v>
      </c>
      <c r="C1040" s="117" t="s">
        <v>126</v>
      </c>
      <c r="D1040" s="64" t="s">
        <v>90</v>
      </c>
      <c r="E1040" s="64" t="s">
        <v>38</v>
      </c>
      <c r="F1040" s="64" t="s">
        <v>863</v>
      </c>
      <c r="G1040" s="64" t="s">
        <v>236</v>
      </c>
      <c r="H1040" s="64" t="s">
        <v>90</v>
      </c>
      <c r="I1040" s="64" t="s">
        <v>90</v>
      </c>
      <c r="J1040" s="64" t="s">
        <v>90</v>
      </c>
      <c r="K1040" s="64" t="s">
        <v>90</v>
      </c>
      <c r="L1040" s="64" t="s">
        <v>90</v>
      </c>
      <c r="M1040" s="12">
        <v>51</v>
      </c>
      <c r="N1040" s="64">
        <v>30</v>
      </c>
      <c r="O1040" s="64" t="s">
        <v>90</v>
      </c>
      <c r="P1040" s="64" t="s">
        <v>90</v>
      </c>
      <c r="Q1040" s="64" t="s">
        <v>90</v>
      </c>
      <c r="R1040" s="88" t="s">
        <v>90</v>
      </c>
      <c r="S1040" s="88" t="s">
        <v>90</v>
      </c>
      <c r="T1040" s="88" t="s">
        <v>90</v>
      </c>
      <c r="U1040" s="88" t="s">
        <v>90</v>
      </c>
      <c r="V1040" s="17" t="s">
        <v>90</v>
      </c>
      <c r="W1040" s="93">
        <f>SUM(L1040:S1040)</f>
        <v>81</v>
      </c>
    </row>
    <row r="1041" spans="1:23" ht="31.5" customHeight="1" x14ac:dyDescent="0.25">
      <c r="A1041" s="155"/>
      <c r="B1041" s="118" t="s">
        <v>91</v>
      </c>
      <c r="C1041" s="117" t="s">
        <v>90</v>
      </c>
      <c r="D1041" s="64">
        <v>0.4</v>
      </c>
      <c r="E1041" s="64" t="s">
        <v>90</v>
      </c>
      <c r="F1041" s="64" t="s">
        <v>90</v>
      </c>
      <c r="G1041" s="64" t="s">
        <v>90</v>
      </c>
      <c r="H1041" s="64" t="s">
        <v>90</v>
      </c>
      <c r="I1041" s="64" t="s">
        <v>90</v>
      </c>
      <c r="J1041" s="64" t="s">
        <v>90</v>
      </c>
      <c r="K1041" s="64" t="s">
        <v>90</v>
      </c>
      <c r="L1041" s="64" t="s">
        <v>90</v>
      </c>
      <c r="M1041" s="12" t="s">
        <v>90</v>
      </c>
      <c r="N1041" s="64" t="s">
        <v>90</v>
      </c>
      <c r="O1041" s="64" t="s">
        <v>90</v>
      </c>
      <c r="P1041" s="64" t="s">
        <v>90</v>
      </c>
      <c r="Q1041" s="64" t="s">
        <v>90</v>
      </c>
      <c r="R1041" s="64" t="s">
        <v>90</v>
      </c>
      <c r="S1041" s="64" t="s">
        <v>90</v>
      </c>
      <c r="T1041" s="64" t="s">
        <v>90</v>
      </c>
      <c r="U1041" s="64" t="s">
        <v>90</v>
      </c>
      <c r="V1041" s="17" t="s">
        <v>90</v>
      </c>
      <c r="W1041" s="94" t="s">
        <v>90</v>
      </c>
    </row>
    <row r="1042" spans="1:23" ht="30" customHeight="1" x14ac:dyDescent="0.25">
      <c r="A1042" s="155"/>
      <c r="B1042" s="118" t="s">
        <v>94</v>
      </c>
      <c r="C1042" s="117" t="s">
        <v>151</v>
      </c>
      <c r="D1042" s="64" t="s">
        <v>90</v>
      </c>
      <c r="E1042" s="104" t="s">
        <v>90</v>
      </c>
      <c r="F1042" s="104" t="s">
        <v>90</v>
      </c>
      <c r="G1042" s="104" t="s">
        <v>90</v>
      </c>
      <c r="H1042" s="64" t="s">
        <v>90</v>
      </c>
      <c r="I1042" s="64" t="s">
        <v>90</v>
      </c>
      <c r="J1042" s="64" t="s">
        <v>90</v>
      </c>
      <c r="K1042" s="64" t="s">
        <v>90</v>
      </c>
      <c r="L1042" s="64" t="s">
        <v>90</v>
      </c>
      <c r="M1042" s="12">
        <f>M1047+M1051+M1055+M1065+M1070+M1074+M1078+M1060</f>
        <v>20750</v>
      </c>
      <c r="N1042" s="12">
        <f>N1047+N1051+N1055+N1065+N1070+N1074+N1078+N1060</f>
        <v>23590</v>
      </c>
      <c r="O1042" s="64" t="s">
        <v>90</v>
      </c>
      <c r="P1042" s="64" t="s">
        <v>90</v>
      </c>
      <c r="Q1042" s="64" t="s">
        <v>90</v>
      </c>
      <c r="R1042" s="64" t="s">
        <v>90</v>
      </c>
      <c r="S1042" s="64" t="s">
        <v>90</v>
      </c>
      <c r="T1042" s="64" t="s">
        <v>90</v>
      </c>
      <c r="U1042" s="64" t="s">
        <v>90</v>
      </c>
      <c r="V1042" s="17" t="s">
        <v>90</v>
      </c>
      <c r="W1042" s="93">
        <f>SUM(L1042:S1042)</f>
        <v>44340</v>
      </c>
    </row>
    <row r="1043" spans="1:23" ht="28.5" customHeight="1" x14ac:dyDescent="0.25">
      <c r="A1043" s="155"/>
      <c r="B1043" s="118" t="s">
        <v>96</v>
      </c>
      <c r="C1043" s="117" t="s">
        <v>151</v>
      </c>
      <c r="D1043" s="104" t="s">
        <v>90</v>
      </c>
      <c r="E1043" s="104" t="s">
        <v>90</v>
      </c>
      <c r="F1043" s="104" t="s">
        <v>90</v>
      </c>
      <c r="G1043" s="104" t="s">
        <v>90</v>
      </c>
      <c r="H1043" s="88" t="s">
        <v>90</v>
      </c>
      <c r="I1043" s="88" t="s">
        <v>90</v>
      </c>
      <c r="J1043" s="88" t="s">
        <v>90</v>
      </c>
      <c r="K1043" s="88" t="s">
        <v>90</v>
      </c>
      <c r="L1043" s="88" t="s">
        <v>90</v>
      </c>
      <c r="M1043" s="12">
        <v>0</v>
      </c>
      <c r="N1043" s="20">
        <v>0</v>
      </c>
      <c r="O1043" s="64" t="s">
        <v>90</v>
      </c>
      <c r="P1043" s="88" t="s">
        <v>90</v>
      </c>
      <c r="Q1043" s="88" t="s">
        <v>90</v>
      </c>
      <c r="R1043" s="88" t="s">
        <v>90</v>
      </c>
      <c r="S1043" s="88" t="s">
        <v>90</v>
      </c>
      <c r="T1043" s="88" t="s">
        <v>90</v>
      </c>
      <c r="U1043" s="88" t="s">
        <v>90</v>
      </c>
      <c r="V1043" s="17" t="s">
        <v>90</v>
      </c>
      <c r="W1043" s="83">
        <f>SUM(L1043:S1043)</f>
        <v>0</v>
      </c>
    </row>
    <row r="1044" spans="1:23" ht="30" customHeight="1" x14ac:dyDescent="0.25">
      <c r="A1044" s="148"/>
      <c r="B1044" s="118" t="s">
        <v>97</v>
      </c>
      <c r="C1044" s="117" t="s">
        <v>151</v>
      </c>
      <c r="D1044" s="64" t="s">
        <v>90</v>
      </c>
      <c r="E1044" s="64" t="s">
        <v>90</v>
      </c>
      <c r="F1044" s="64" t="s">
        <v>90</v>
      </c>
      <c r="G1044" s="64" t="s">
        <v>90</v>
      </c>
      <c r="H1044" s="64" t="s">
        <v>90</v>
      </c>
      <c r="I1044" s="64" t="s">
        <v>90</v>
      </c>
      <c r="J1044" s="64" t="s">
        <v>90</v>
      </c>
      <c r="K1044" s="64" t="s">
        <v>90</v>
      </c>
      <c r="L1044" s="64" t="s">
        <v>90</v>
      </c>
      <c r="M1044" s="12">
        <f>M1049+M1057+M1067+M1072+M1076+M1062</f>
        <v>5755</v>
      </c>
      <c r="N1044" s="12">
        <f>N1049+N1057+N1067+N1072+N1076+N1062</f>
        <v>5240</v>
      </c>
      <c r="O1044" s="64" t="s">
        <v>90</v>
      </c>
      <c r="P1044" s="64" t="s">
        <v>90</v>
      </c>
      <c r="Q1044" s="64" t="s">
        <v>90</v>
      </c>
      <c r="R1044" s="64" t="s">
        <v>90</v>
      </c>
      <c r="S1044" s="64" t="s">
        <v>90</v>
      </c>
      <c r="T1044" s="64" t="s">
        <v>90</v>
      </c>
      <c r="U1044" s="64" t="s">
        <v>90</v>
      </c>
      <c r="V1044" s="17" t="s">
        <v>90</v>
      </c>
      <c r="W1044" s="93">
        <f>SUM(L1044:S1044)</f>
        <v>10995</v>
      </c>
    </row>
    <row r="1045" spans="1:23" ht="37.5" customHeight="1" x14ac:dyDescent="0.25">
      <c r="A1045" s="147" t="s">
        <v>970</v>
      </c>
      <c r="B1045" s="118" t="s">
        <v>971</v>
      </c>
      <c r="C1045" s="117" t="s">
        <v>151</v>
      </c>
      <c r="D1045" s="64" t="s">
        <v>90</v>
      </c>
      <c r="E1045" s="64" t="s">
        <v>90</v>
      </c>
      <c r="F1045" s="64" t="s">
        <v>863</v>
      </c>
      <c r="G1045" s="64" t="s">
        <v>236</v>
      </c>
      <c r="H1045" s="64" t="s">
        <v>90</v>
      </c>
      <c r="I1045" s="64" t="s">
        <v>90</v>
      </c>
      <c r="J1045" s="64" t="s">
        <v>90</v>
      </c>
      <c r="K1045" s="64" t="s">
        <v>90</v>
      </c>
      <c r="L1045" s="64" t="s">
        <v>90</v>
      </c>
      <c r="M1045" s="12">
        <f>M1058+M1063</f>
        <v>50</v>
      </c>
      <c r="N1045" s="12">
        <f>N1058+N1063</f>
        <v>50</v>
      </c>
      <c r="O1045" s="64" t="s">
        <v>90</v>
      </c>
      <c r="P1045" s="64" t="s">
        <v>90</v>
      </c>
      <c r="Q1045" s="64" t="s">
        <v>90</v>
      </c>
      <c r="R1045" s="64" t="s">
        <v>90</v>
      </c>
      <c r="S1045" s="64" t="s">
        <v>90</v>
      </c>
      <c r="T1045" s="64" t="s">
        <v>90</v>
      </c>
      <c r="U1045" s="64" t="s">
        <v>90</v>
      </c>
      <c r="V1045" s="17" t="s">
        <v>90</v>
      </c>
      <c r="W1045" s="93">
        <f>SUM(L1045:S1045)</f>
        <v>100</v>
      </c>
    </row>
    <row r="1046" spans="1:23" ht="23.25" customHeight="1" x14ac:dyDescent="0.25">
      <c r="A1046" s="155"/>
      <c r="B1046" s="118" t="s">
        <v>91</v>
      </c>
      <c r="C1046" s="117" t="s">
        <v>90</v>
      </c>
      <c r="D1046" s="64" t="s">
        <v>90</v>
      </c>
      <c r="E1046" s="64" t="s">
        <v>90</v>
      </c>
      <c r="F1046" s="64" t="s">
        <v>90</v>
      </c>
      <c r="G1046" s="64" t="s">
        <v>90</v>
      </c>
      <c r="H1046" s="64" t="s">
        <v>90</v>
      </c>
      <c r="I1046" s="64" t="s">
        <v>90</v>
      </c>
      <c r="J1046" s="64" t="s">
        <v>90</v>
      </c>
      <c r="K1046" s="64" t="s">
        <v>90</v>
      </c>
      <c r="L1046" s="64" t="s">
        <v>90</v>
      </c>
      <c r="M1046" s="88" t="s">
        <v>90</v>
      </c>
      <c r="N1046" s="88" t="s">
        <v>90</v>
      </c>
      <c r="O1046" s="64" t="s">
        <v>90</v>
      </c>
      <c r="P1046" s="64" t="s">
        <v>90</v>
      </c>
      <c r="Q1046" s="64" t="s">
        <v>90</v>
      </c>
      <c r="R1046" s="64" t="s">
        <v>90</v>
      </c>
      <c r="S1046" s="64" t="s">
        <v>90</v>
      </c>
      <c r="T1046" s="64" t="s">
        <v>90</v>
      </c>
      <c r="U1046" s="64" t="s">
        <v>90</v>
      </c>
      <c r="V1046" s="17" t="s">
        <v>90</v>
      </c>
      <c r="W1046" s="94" t="s">
        <v>90</v>
      </c>
    </row>
    <row r="1047" spans="1:23" ht="24.75" customHeight="1" x14ac:dyDescent="0.25">
      <c r="A1047" s="155"/>
      <c r="B1047" s="118" t="s">
        <v>94</v>
      </c>
      <c r="C1047" s="117" t="s">
        <v>151</v>
      </c>
      <c r="D1047" s="64" t="s">
        <v>90</v>
      </c>
      <c r="E1047" s="104" t="s">
        <v>90</v>
      </c>
      <c r="F1047" s="104" t="s">
        <v>90</v>
      </c>
      <c r="G1047" s="104" t="s">
        <v>90</v>
      </c>
      <c r="H1047" s="64" t="s">
        <v>90</v>
      </c>
      <c r="I1047" s="64" t="s">
        <v>90</v>
      </c>
      <c r="J1047" s="64" t="s">
        <v>90</v>
      </c>
      <c r="K1047" s="64" t="s">
        <v>90</v>
      </c>
      <c r="L1047" s="64" t="s">
        <v>90</v>
      </c>
      <c r="M1047" s="12">
        <v>100</v>
      </c>
      <c r="N1047" s="33">
        <v>100</v>
      </c>
      <c r="O1047" s="33" t="s">
        <v>90</v>
      </c>
      <c r="P1047" s="33" t="s">
        <v>90</v>
      </c>
      <c r="Q1047" s="33" t="s">
        <v>90</v>
      </c>
      <c r="R1047" s="64" t="s">
        <v>90</v>
      </c>
      <c r="S1047" s="64" t="s">
        <v>90</v>
      </c>
      <c r="T1047" s="64" t="s">
        <v>90</v>
      </c>
      <c r="U1047" s="64" t="s">
        <v>90</v>
      </c>
      <c r="V1047" s="17" t="s">
        <v>90</v>
      </c>
      <c r="W1047" s="93">
        <f>SUM(L1047:S1047)</f>
        <v>200</v>
      </c>
    </row>
    <row r="1048" spans="1:23" ht="21.75" customHeight="1" x14ac:dyDescent="0.25">
      <c r="A1048" s="148"/>
      <c r="B1048" s="118" t="s">
        <v>96</v>
      </c>
      <c r="C1048" s="117" t="s">
        <v>151</v>
      </c>
      <c r="D1048" s="104" t="s">
        <v>90</v>
      </c>
      <c r="E1048" s="104" t="s">
        <v>90</v>
      </c>
      <c r="F1048" s="104" t="s">
        <v>90</v>
      </c>
      <c r="G1048" s="104" t="s">
        <v>90</v>
      </c>
      <c r="H1048" s="88" t="s">
        <v>90</v>
      </c>
      <c r="I1048" s="88" t="s">
        <v>90</v>
      </c>
      <c r="J1048" s="88" t="s">
        <v>90</v>
      </c>
      <c r="K1048" s="88" t="s">
        <v>90</v>
      </c>
      <c r="L1048" s="88" t="s">
        <v>90</v>
      </c>
      <c r="M1048" s="12">
        <v>0</v>
      </c>
      <c r="N1048" s="12">
        <v>0</v>
      </c>
      <c r="O1048" s="64" t="s">
        <v>90</v>
      </c>
      <c r="P1048" s="88" t="s">
        <v>90</v>
      </c>
      <c r="Q1048" s="88" t="s">
        <v>90</v>
      </c>
      <c r="R1048" s="88" t="s">
        <v>90</v>
      </c>
      <c r="S1048" s="88" t="s">
        <v>90</v>
      </c>
      <c r="T1048" s="88" t="s">
        <v>90</v>
      </c>
      <c r="U1048" s="88" t="s">
        <v>90</v>
      </c>
      <c r="V1048" s="17" t="s">
        <v>90</v>
      </c>
      <c r="W1048" s="83">
        <f>SUM(L1048:S1048)</f>
        <v>0</v>
      </c>
    </row>
    <row r="1049" spans="1:23" ht="56.25" customHeight="1" x14ac:dyDescent="0.25">
      <c r="A1049" s="147" t="s">
        <v>972</v>
      </c>
      <c r="B1049" s="118" t="s">
        <v>973</v>
      </c>
      <c r="C1049" s="117" t="s">
        <v>151</v>
      </c>
      <c r="D1049" s="64" t="s">
        <v>90</v>
      </c>
      <c r="E1049" s="64" t="s">
        <v>90</v>
      </c>
      <c r="F1049" s="64" t="s">
        <v>863</v>
      </c>
      <c r="G1049" s="64" t="s">
        <v>974</v>
      </c>
      <c r="H1049" s="64" t="s">
        <v>90</v>
      </c>
      <c r="I1049" s="64" t="s">
        <v>90</v>
      </c>
      <c r="J1049" s="64" t="s">
        <v>90</v>
      </c>
      <c r="K1049" s="64" t="s">
        <v>90</v>
      </c>
      <c r="L1049" s="64" t="s">
        <v>90</v>
      </c>
      <c r="M1049" s="12">
        <v>0</v>
      </c>
      <c r="N1049" s="12">
        <v>0</v>
      </c>
      <c r="O1049" s="33" t="s">
        <v>90</v>
      </c>
      <c r="P1049" s="33" t="s">
        <v>90</v>
      </c>
      <c r="Q1049" s="33" t="s">
        <v>90</v>
      </c>
      <c r="R1049" s="33" t="s">
        <v>90</v>
      </c>
      <c r="S1049" s="33" t="s">
        <v>90</v>
      </c>
      <c r="T1049" s="33" t="s">
        <v>90</v>
      </c>
      <c r="U1049" s="33" t="s">
        <v>90</v>
      </c>
      <c r="V1049" s="17" t="s">
        <v>90</v>
      </c>
      <c r="W1049" s="83">
        <f>SUM(L1049:S1049)</f>
        <v>0</v>
      </c>
    </row>
    <row r="1050" spans="1:23" ht="26.25" customHeight="1" x14ac:dyDescent="0.25">
      <c r="A1050" s="155"/>
      <c r="B1050" s="119" t="s">
        <v>91</v>
      </c>
      <c r="C1050" s="117" t="s">
        <v>90</v>
      </c>
      <c r="D1050" s="64" t="s">
        <v>90</v>
      </c>
      <c r="E1050" s="64" t="s">
        <v>90</v>
      </c>
      <c r="F1050" s="57" t="s">
        <v>90</v>
      </c>
      <c r="G1050" s="57" t="s">
        <v>90</v>
      </c>
      <c r="H1050" s="64" t="s">
        <v>90</v>
      </c>
      <c r="I1050" s="64" t="s">
        <v>90</v>
      </c>
      <c r="J1050" s="64" t="s">
        <v>90</v>
      </c>
      <c r="K1050" s="64" t="s">
        <v>90</v>
      </c>
      <c r="L1050" s="64" t="s">
        <v>90</v>
      </c>
      <c r="M1050" s="12" t="s">
        <v>90</v>
      </c>
      <c r="N1050" s="12" t="s">
        <v>90</v>
      </c>
      <c r="O1050" s="64" t="s">
        <v>90</v>
      </c>
      <c r="P1050" s="64" t="s">
        <v>90</v>
      </c>
      <c r="Q1050" s="64" t="s">
        <v>90</v>
      </c>
      <c r="R1050" s="33" t="s">
        <v>90</v>
      </c>
      <c r="S1050" s="33" t="s">
        <v>90</v>
      </c>
      <c r="T1050" s="33" t="s">
        <v>90</v>
      </c>
      <c r="U1050" s="33" t="s">
        <v>90</v>
      </c>
      <c r="V1050" s="17" t="s">
        <v>90</v>
      </c>
      <c r="W1050" s="98" t="s">
        <v>90</v>
      </c>
    </row>
    <row r="1051" spans="1:23" ht="26.25" customHeight="1" x14ac:dyDescent="0.25">
      <c r="A1051" s="155"/>
      <c r="B1051" s="118" t="s">
        <v>94</v>
      </c>
      <c r="C1051" s="117" t="s">
        <v>151</v>
      </c>
      <c r="D1051" s="57" t="s">
        <v>90</v>
      </c>
      <c r="E1051" s="102" t="s">
        <v>90</v>
      </c>
      <c r="F1051" s="102" t="s">
        <v>90</v>
      </c>
      <c r="G1051" s="102" t="s">
        <v>90</v>
      </c>
      <c r="H1051" s="64" t="s">
        <v>90</v>
      </c>
      <c r="I1051" s="64" t="s">
        <v>90</v>
      </c>
      <c r="J1051" s="64" t="s">
        <v>90</v>
      </c>
      <c r="K1051" s="64" t="s">
        <v>90</v>
      </c>
      <c r="L1051" s="64" t="s">
        <v>90</v>
      </c>
      <c r="M1051" s="12">
        <v>150</v>
      </c>
      <c r="N1051" s="33">
        <v>150</v>
      </c>
      <c r="O1051" s="33" t="s">
        <v>90</v>
      </c>
      <c r="P1051" s="33" t="s">
        <v>90</v>
      </c>
      <c r="Q1051" s="33" t="s">
        <v>90</v>
      </c>
      <c r="R1051" s="33" t="s">
        <v>90</v>
      </c>
      <c r="S1051" s="33" t="s">
        <v>90</v>
      </c>
      <c r="T1051" s="33" t="s">
        <v>90</v>
      </c>
      <c r="U1051" s="33" t="s">
        <v>90</v>
      </c>
      <c r="V1051" s="17" t="s">
        <v>90</v>
      </c>
      <c r="W1051" s="93">
        <f>SUM(L1051:S1051)</f>
        <v>300</v>
      </c>
    </row>
    <row r="1052" spans="1:23" ht="24.75" customHeight="1" x14ac:dyDescent="0.25">
      <c r="A1052" s="148"/>
      <c r="B1052" s="118" t="s">
        <v>96</v>
      </c>
      <c r="C1052" s="117" t="s">
        <v>151</v>
      </c>
      <c r="D1052" s="102" t="s">
        <v>90</v>
      </c>
      <c r="E1052" s="102" t="s">
        <v>90</v>
      </c>
      <c r="F1052" s="102" t="s">
        <v>90</v>
      </c>
      <c r="G1052" s="102" t="s">
        <v>90</v>
      </c>
      <c r="H1052" s="88" t="s">
        <v>90</v>
      </c>
      <c r="I1052" s="88" t="s">
        <v>90</v>
      </c>
      <c r="J1052" s="88" t="s">
        <v>90</v>
      </c>
      <c r="K1052" s="88" t="s">
        <v>90</v>
      </c>
      <c r="L1052" s="88" t="s">
        <v>90</v>
      </c>
      <c r="M1052" s="12">
        <v>0</v>
      </c>
      <c r="N1052" s="12">
        <v>0</v>
      </c>
      <c r="O1052" s="64" t="s">
        <v>90</v>
      </c>
      <c r="P1052" s="88" t="s">
        <v>90</v>
      </c>
      <c r="Q1052" s="88" t="s">
        <v>90</v>
      </c>
      <c r="R1052" s="88" t="s">
        <v>90</v>
      </c>
      <c r="S1052" s="88" t="s">
        <v>90</v>
      </c>
      <c r="T1052" s="88" t="s">
        <v>90</v>
      </c>
      <c r="U1052" s="88" t="s">
        <v>90</v>
      </c>
      <c r="V1052" s="17" t="s">
        <v>90</v>
      </c>
      <c r="W1052" s="83">
        <f>SUM(L1052:S1052)</f>
        <v>0</v>
      </c>
    </row>
    <row r="1053" spans="1:23" ht="54" customHeight="1" x14ac:dyDescent="0.25">
      <c r="A1053" s="147" t="s">
        <v>975</v>
      </c>
      <c r="B1053" s="118" t="s">
        <v>976</v>
      </c>
      <c r="C1053" s="117" t="s">
        <v>151</v>
      </c>
      <c r="D1053" s="64" t="s">
        <v>90</v>
      </c>
      <c r="E1053" s="64" t="s">
        <v>90</v>
      </c>
      <c r="F1053" s="64" t="s">
        <v>863</v>
      </c>
      <c r="G1053" s="64" t="s">
        <v>977</v>
      </c>
      <c r="H1053" s="64" t="s">
        <v>90</v>
      </c>
      <c r="I1053" s="64" t="s">
        <v>90</v>
      </c>
      <c r="J1053" s="64" t="s">
        <v>90</v>
      </c>
      <c r="K1053" s="64" t="s">
        <v>90</v>
      </c>
      <c r="L1053" s="64" t="s">
        <v>90</v>
      </c>
      <c r="M1053" s="12">
        <v>0</v>
      </c>
      <c r="N1053" s="12">
        <v>0</v>
      </c>
      <c r="O1053" s="33" t="s">
        <v>90</v>
      </c>
      <c r="P1053" s="33" t="s">
        <v>90</v>
      </c>
      <c r="Q1053" s="33" t="s">
        <v>90</v>
      </c>
      <c r="R1053" s="33" t="s">
        <v>90</v>
      </c>
      <c r="S1053" s="33" t="s">
        <v>90</v>
      </c>
      <c r="T1053" s="33" t="s">
        <v>90</v>
      </c>
      <c r="U1053" s="33" t="s">
        <v>90</v>
      </c>
      <c r="V1053" s="17" t="s">
        <v>90</v>
      </c>
      <c r="W1053" s="83">
        <f>SUM(L1053:S1053)</f>
        <v>0</v>
      </c>
    </row>
    <row r="1054" spans="1:23" ht="24.75" customHeight="1" x14ac:dyDescent="0.25">
      <c r="A1054" s="155"/>
      <c r="B1054" s="118" t="s">
        <v>91</v>
      </c>
      <c r="C1054" s="117" t="s">
        <v>90</v>
      </c>
      <c r="D1054" s="64" t="s">
        <v>90</v>
      </c>
      <c r="E1054" s="64" t="s">
        <v>90</v>
      </c>
      <c r="F1054" s="64" t="s">
        <v>90</v>
      </c>
      <c r="G1054" s="64" t="s">
        <v>90</v>
      </c>
      <c r="H1054" s="64" t="s">
        <v>90</v>
      </c>
      <c r="I1054" s="64" t="s">
        <v>90</v>
      </c>
      <c r="J1054" s="64" t="s">
        <v>90</v>
      </c>
      <c r="K1054" s="64" t="s">
        <v>90</v>
      </c>
      <c r="L1054" s="64" t="s">
        <v>90</v>
      </c>
      <c r="M1054" s="12" t="s">
        <v>90</v>
      </c>
      <c r="N1054" s="12" t="s">
        <v>90</v>
      </c>
      <c r="O1054" s="64" t="s">
        <v>90</v>
      </c>
      <c r="P1054" s="64" t="s">
        <v>90</v>
      </c>
      <c r="Q1054" s="64" t="s">
        <v>90</v>
      </c>
      <c r="R1054" s="33" t="s">
        <v>90</v>
      </c>
      <c r="S1054" s="33" t="s">
        <v>90</v>
      </c>
      <c r="T1054" s="33" t="s">
        <v>90</v>
      </c>
      <c r="U1054" s="33" t="s">
        <v>90</v>
      </c>
      <c r="V1054" s="17" t="s">
        <v>90</v>
      </c>
      <c r="W1054" s="98" t="s">
        <v>90</v>
      </c>
    </row>
    <row r="1055" spans="1:23" ht="27" customHeight="1" x14ac:dyDescent="0.25">
      <c r="A1055" s="155"/>
      <c r="B1055" s="118" t="s">
        <v>94</v>
      </c>
      <c r="C1055" s="117" t="s">
        <v>151</v>
      </c>
      <c r="D1055" s="64" t="s">
        <v>90</v>
      </c>
      <c r="E1055" s="104" t="s">
        <v>90</v>
      </c>
      <c r="F1055" s="104" t="s">
        <v>90</v>
      </c>
      <c r="G1055" s="104" t="s">
        <v>90</v>
      </c>
      <c r="H1055" s="64" t="s">
        <v>90</v>
      </c>
      <c r="I1055" s="64" t="s">
        <v>90</v>
      </c>
      <c r="J1055" s="64" t="s">
        <v>90</v>
      </c>
      <c r="K1055" s="64" t="s">
        <v>90</v>
      </c>
      <c r="L1055" s="64" t="s">
        <v>90</v>
      </c>
      <c r="M1055" s="12">
        <v>1635</v>
      </c>
      <c r="N1055" s="33">
        <v>1635</v>
      </c>
      <c r="O1055" s="33" t="s">
        <v>90</v>
      </c>
      <c r="P1055" s="33" t="s">
        <v>90</v>
      </c>
      <c r="Q1055" s="33" t="s">
        <v>90</v>
      </c>
      <c r="R1055" s="33" t="s">
        <v>90</v>
      </c>
      <c r="S1055" s="33" t="s">
        <v>90</v>
      </c>
      <c r="T1055" s="33" t="s">
        <v>90</v>
      </c>
      <c r="U1055" s="33" t="s">
        <v>90</v>
      </c>
      <c r="V1055" s="17" t="s">
        <v>90</v>
      </c>
      <c r="W1055" s="93">
        <f>SUM(L1055:S1055)</f>
        <v>3270</v>
      </c>
    </row>
    <row r="1056" spans="1:23" ht="20.25" customHeight="1" x14ac:dyDescent="0.25">
      <c r="A1056" s="155"/>
      <c r="B1056" s="118" t="s">
        <v>96</v>
      </c>
      <c r="C1056" s="117" t="s">
        <v>151</v>
      </c>
      <c r="D1056" s="104" t="s">
        <v>90</v>
      </c>
      <c r="E1056" s="104" t="s">
        <v>90</v>
      </c>
      <c r="F1056" s="104" t="s">
        <v>90</v>
      </c>
      <c r="G1056" s="104" t="s">
        <v>90</v>
      </c>
      <c r="H1056" s="88" t="s">
        <v>90</v>
      </c>
      <c r="I1056" s="88" t="s">
        <v>90</v>
      </c>
      <c r="J1056" s="88" t="s">
        <v>90</v>
      </c>
      <c r="K1056" s="88" t="s">
        <v>90</v>
      </c>
      <c r="L1056" s="88" t="s">
        <v>90</v>
      </c>
      <c r="M1056" s="12">
        <v>0</v>
      </c>
      <c r="N1056" s="20">
        <v>0</v>
      </c>
      <c r="V1056" s="17" t="s">
        <v>90</v>
      </c>
      <c r="W1056" s="83">
        <f>SUM(L1056:S1056)</f>
        <v>0</v>
      </c>
    </row>
    <row r="1057" spans="1:23" ht="23.25" customHeight="1" x14ac:dyDescent="0.25">
      <c r="A1057" s="148"/>
      <c r="B1057" s="118" t="s">
        <v>97</v>
      </c>
      <c r="C1057" s="117" t="s">
        <v>151</v>
      </c>
      <c r="D1057" s="64" t="s">
        <v>90</v>
      </c>
      <c r="E1057" s="64" t="s">
        <v>90</v>
      </c>
      <c r="F1057" s="64" t="s">
        <v>90</v>
      </c>
      <c r="G1057" s="64" t="s">
        <v>90</v>
      </c>
      <c r="H1057" s="64" t="s">
        <v>90</v>
      </c>
      <c r="I1057" s="64" t="s">
        <v>90</v>
      </c>
      <c r="J1057" s="64" t="s">
        <v>90</v>
      </c>
      <c r="K1057" s="64" t="s">
        <v>90</v>
      </c>
      <c r="L1057" s="64" t="s">
        <v>90</v>
      </c>
      <c r="M1057" s="12">
        <v>700</v>
      </c>
      <c r="N1057" s="20">
        <v>0</v>
      </c>
      <c r="O1057" s="33" t="s">
        <v>90</v>
      </c>
      <c r="P1057" s="33" t="s">
        <v>90</v>
      </c>
      <c r="Q1057" s="33" t="s">
        <v>90</v>
      </c>
      <c r="R1057" s="33" t="s">
        <v>90</v>
      </c>
      <c r="S1057" s="33" t="s">
        <v>90</v>
      </c>
      <c r="T1057" s="33" t="s">
        <v>90</v>
      </c>
      <c r="U1057" s="33" t="s">
        <v>90</v>
      </c>
      <c r="V1057" s="17" t="s">
        <v>90</v>
      </c>
      <c r="W1057" s="93">
        <f>SUM(L1057:S1057)</f>
        <v>700</v>
      </c>
    </row>
    <row r="1058" spans="1:23" ht="133.5" customHeight="1" x14ac:dyDescent="0.25">
      <c r="A1058" s="147" t="s">
        <v>978</v>
      </c>
      <c r="B1058" s="118" t="s">
        <v>979</v>
      </c>
      <c r="C1058" s="117" t="s">
        <v>151</v>
      </c>
      <c r="D1058" s="64" t="s">
        <v>90</v>
      </c>
      <c r="E1058" s="64" t="s">
        <v>90</v>
      </c>
      <c r="F1058" s="64" t="s">
        <v>863</v>
      </c>
      <c r="G1058" s="64" t="s">
        <v>980</v>
      </c>
      <c r="H1058" s="64" t="s">
        <v>90</v>
      </c>
      <c r="I1058" s="64" t="s">
        <v>90</v>
      </c>
      <c r="J1058" s="64" t="s">
        <v>90</v>
      </c>
      <c r="K1058" s="64" t="s">
        <v>90</v>
      </c>
      <c r="L1058" s="64" t="s">
        <v>90</v>
      </c>
      <c r="M1058" s="12">
        <v>0</v>
      </c>
      <c r="N1058" s="20">
        <v>0</v>
      </c>
      <c r="O1058" s="33" t="s">
        <v>90</v>
      </c>
      <c r="P1058" s="33" t="s">
        <v>90</v>
      </c>
      <c r="Q1058" s="33" t="s">
        <v>90</v>
      </c>
      <c r="R1058" s="33" t="s">
        <v>90</v>
      </c>
      <c r="S1058" s="33" t="s">
        <v>90</v>
      </c>
      <c r="T1058" s="33" t="s">
        <v>90</v>
      </c>
      <c r="U1058" s="33" t="s">
        <v>90</v>
      </c>
      <c r="V1058" s="17" t="s">
        <v>90</v>
      </c>
      <c r="W1058" s="83">
        <f>SUM(L1058:S1058)</f>
        <v>0</v>
      </c>
    </row>
    <row r="1059" spans="1:23" ht="24.75" customHeight="1" x14ac:dyDescent="0.25">
      <c r="A1059" s="155"/>
      <c r="B1059" s="118" t="s">
        <v>91</v>
      </c>
      <c r="C1059" s="117" t="s">
        <v>90</v>
      </c>
      <c r="D1059" s="64" t="s">
        <v>90</v>
      </c>
      <c r="E1059" s="64" t="s">
        <v>90</v>
      </c>
      <c r="F1059" s="64" t="s">
        <v>90</v>
      </c>
      <c r="G1059" s="64" t="s">
        <v>90</v>
      </c>
      <c r="H1059" s="64" t="s">
        <v>90</v>
      </c>
      <c r="I1059" s="64" t="s">
        <v>90</v>
      </c>
      <c r="J1059" s="64" t="s">
        <v>90</v>
      </c>
      <c r="K1059" s="64" t="s">
        <v>90</v>
      </c>
      <c r="L1059" s="64" t="s">
        <v>90</v>
      </c>
      <c r="M1059" s="12" t="s">
        <v>90</v>
      </c>
      <c r="N1059" s="20" t="s">
        <v>90</v>
      </c>
      <c r="O1059" s="64" t="s">
        <v>90</v>
      </c>
      <c r="P1059" s="64" t="s">
        <v>90</v>
      </c>
      <c r="Q1059" s="64" t="s">
        <v>90</v>
      </c>
      <c r="R1059" s="33" t="s">
        <v>90</v>
      </c>
      <c r="S1059" s="33" t="s">
        <v>90</v>
      </c>
      <c r="T1059" s="33" t="s">
        <v>90</v>
      </c>
      <c r="U1059" s="33" t="s">
        <v>90</v>
      </c>
      <c r="V1059" s="17" t="s">
        <v>90</v>
      </c>
      <c r="W1059" s="85" t="s">
        <v>90</v>
      </c>
    </row>
    <row r="1060" spans="1:23" ht="27" customHeight="1" x14ac:dyDescent="0.25">
      <c r="A1060" s="155"/>
      <c r="B1060" s="118" t="s">
        <v>94</v>
      </c>
      <c r="C1060" s="117" t="s">
        <v>151</v>
      </c>
      <c r="D1060" s="64" t="s">
        <v>90</v>
      </c>
      <c r="E1060" s="104" t="s">
        <v>90</v>
      </c>
      <c r="F1060" s="104" t="s">
        <v>90</v>
      </c>
      <c r="G1060" s="104" t="s">
        <v>90</v>
      </c>
      <c r="H1060" s="64" t="s">
        <v>90</v>
      </c>
      <c r="I1060" s="64" t="s">
        <v>90</v>
      </c>
      <c r="J1060" s="64" t="s">
        <v>90</v>
      </c>
      <c r="K1060" s="64" t="s">
        <v>90</v>
      </c>
      <c r="L1060" s="64" t="s">
        <v>90</v>
      </c>
      <c r="M1060" s="12">
        <v>8400</v>
      </c>
      <c r="N1060" s="33">
        <v>8400</v>
      </c>
      <c r="O1060" s="33" t="s">
        <v>90</v>
      </c>
      <c r="P1060" s="33" t="s">
        <v>90</v>
      </c>
      <c r="Q1060" s="33" t="s">
        <v>90</v>
      </c>
      <c r="R1060" s="33" t="s">
        <v>90</v>
      </c>
      <c r="S1060" s="33" t="s">
        <v>90</v>
      </c>
      <c r="T1060" s="33" t="s">
        <v>90</v>
      </c>
      <c r="U1060" s="33" t="s">
        <v>90</v>
      </c>
      <c r="V1060" s="17" t="s">
        <v>90</v>
      </c>
      <c r="W1060" s="93">
        <f>SUM(L1060:S1060)</f>
        <v>16800</v>
      </c>
    </row>
    <row r="1061" spans="1:23" ht="27.75" customHeight="1" x14ac:dyDescent="0.25">
      <c r="A1061" s="155"/>
      <c r="B1061" s="118" t="s">
        <v>96</v>
      </c>
      <c r="C1061" s="117" t="s">
        <v>151</v>
      </c>
      <c r="D1061" s="104" t="s">
        <v>90</v>
      </c>
      <c r="E1061" s="104" t="s">
        <v>90</v>
      </c>
      <c r="F1061" s="104" t="s">
        <v>90</v>
      </c>
      <c r="G1061" s="104" t="s">
        <v>90</v>
      </c>
      <c r="H1061" s="88" t="s">
        <v>90</v>
      </c>
      <c r="I1061" s="88" t="s">
        <v>90</v>
      </c>
      <c r="J1061" s="88" t="s">
        <v>90</v>
      </c>
      <c r="K1061" s="88" t="s">
        <v>90</v>
      </c>
      <c r="L1061" s="88" t="s">
        <v>90</v>
      </c>
      <c r="M1061" s="12">
        <v>0</v>
      </c>
      <c r="N1061" s="20">
        <v>0</v>
      </c>
      <c r="O1061" s="64" t="s">
        <v>90</v>
      </c>
      <c r="P1061" s="88" t="s">
        <v>90</v>
      </c>
      <c r="Q1061" s="88" t="s">
        <v>90</v>
      </c>
      <c r="R1061" s="88" t="s">
        <v>90</v>
      </c>
      <c r="S1061" s="88" t="s">
        <v>90</v>
      </c>
      <c r="T1061" s="88" t="s">
        <v>90</v>
      </c>
      <c r="U1061" s="88" t="s">
        <v>90</v>
      </c>
      <c r="V1061" s="17" t="s">
        <v>90</v>
      </c>
      <c r="W1061" s="83">
        <f>SUM(L1061:S1061)</f>
        <v>0</v>
      </c>
    </row>
    <row r="1062" spans="1:23" ht="27.75" customHeight="1" x14ac:dyDescent="0.25">
      <c r="A1062" s="148"/>
      <c r="B1062" s="118" t="s">
        <v>97</v>
      </c>
      <c r="C1062" s="117" t="s">
        <v>151</v>
      </c>
      <c r="D1062" s="64" t="s">
        <v>90</v>
      </c>
      <c r="E1062" s="64" t="s">
        <v>90</v>
      </c>
      <c r="F1062" s="64" t="s">
        <v>90</v>
      </c>
      <c r="G1062" s="64" t="s">
        <v>90</v>
      </c>
      <c r="H1062" s="64" t="s">
        <v>90</v>
      </c>
      <c r="I1062" s="64" t="s">
        <v>90</v>
      </c>
      <c r="J1062" s="64" t="s">
        <v>90</v>
      </c>
      <c r="K1062" s="64" t="s">
        <v>90</v>
      </c>
      <c r="L1062" s="64" t="s">
        <v>90</v>
      </c>
      <c r="M1062" s="12">
        <v>900</v>
      </c>
      <c r="N1062" s="12">
        <v>0</v>
      </c>
      <c r="O1062" s="33" t="s">
        <v>90</v>
      </c>
      <c r="P1062" s="33" t="s">
        <v>90</v>
      </c>
      <c r="Q1062" s="33" t="s">
        <v>90</v>
      </c>
      <c r="R1062" s="33" t="s">
        <v>90</v>
      </c>
      <c r="S1062" s="33" t="s">
        <v>90</v>
      </c>
      <c r="T1062" s="33" t="s">
        <v>90</v>
      </c>
      <c r="U1062" s="33" t="s">
        <v>90</v>
      </c>
      <c r="V1062" s="17" t="s">
        <v>90</v>
      </c>
      <c r="W1062" s="93">
        <f>SUM(L1062:S1062)</f>
        <v>900</v>
      </c>
    </row>
    <row r="1063" spans="1:23" ht="42" customHeight="1" x14ac:dyDescent="0.25">
      <c r="A1063" s="147" t="s">
        <v>981</v>
      </c>
      <c r="B1063" s="118" t="s">
        <v>982</v>
      </c>
      <c r="C1063" s="117" t="s">
        <v>151</v>
      </c>
      <c r="D1063" s="64" t="s">
        <v>90</v>
      </c>
      <c r="E1063" s="64" t="s">
        <v>90</v>
      </c>
      <c r="F1063" s="64" t="s">
        <v>863</v>
      </c>
      <c r="G1063" s="64" t="s">
        <v>236</v>
      </c>
      <c r="H1063" s="64" t="s">
        <v>90</v>
      </c>
      <c r="I1063" s="64" t="s">
        <v>90</v>
      </c>
      <c r="J1063" s="64" t="s">
        <v>90</v>
      </c>
      <c r="K1063" s="64" t="s">
        <v>90</v>
      </c>
      <c r="L1063" s="64" t="s">
        <v>90</v>
      </c>
      <c r="M1063" s="12">
        <v>50</v>
      </c>
      <c r="N1063" s="33">
        <v>50</v>
      </c>
      <c r="O1063" s="33" t="s">
        <v>90</v>
      </c>
      <c r="P1063" s="33" t="s">
        <v>90</v>
      </c>
      <c r="Q1063" s="33" t="s">
        <v>90</v>
      </c>
      <c r="R1063" s="33" t="s">
        <v>90</v>
      </c>
      <c r="S1063" s="33" t="s">
        <v>90</v>
      </c>
      <c r="T1063" s="33" t="s">
        <v>90</v>
      </c>
      <c r="U1063" s="33" t="s">
        <v>90</v>
      </c>
      <c r="V1063" s="17" t="s">
        <v>90</v>
      </c>
      <c r="W1063" s="93">
        <f>SUM(L1063:S1063)</f>
        <v>100</v>
      </c>
    </row>
    <row r="1064" spans="1:23" ht="27" customHeight="1" x14ac:dyDescent="0.25">
      <c r="A1064" s="155"/>
      <c r="B1064" s="118" t="s">
        <v>91</v>
      </c>
      <c r="C1064" s="117" t="s">
        <v>90</v>
      </c>
      <c r="D1064" s="64" t="s">
        <v>90</v>
      </c>
      <c r="E1064" s="64" t="s">
        <v>90</v>
      </c>
      <c r="F1064" s="64" t="s">
        <v>90</v>
      </c>
      <c r="G1064" s="5"/>
      <c r="H1064" s="64" t="s">
        <v>90</v>
      </c>
      <c r="I1064" s="64" t="s">
        <v>90</v>
      </c>
      <c r="J1064" s="64" t="s">
        <v>90</v>
      </c>
      <c r="K1064" s="64" t="s">
        <v>90</v>
      </c>
      <c r="L1064" s="64" t="s">
        <v>90</v>
      </c>
      <c r="M1064" s="12" t="s">
        <v>90</v>
      </c>
      <c r="N1064" s="12" t="s">
        <v>90</v>
      </c>
      <c r="O1064" s="64" t="s">
        <v>90</v>
      </c>
      <c r="P1064" s="64" t="s">
        <v>90</v>
      </c>
      <c r="Q1064" s="64" t="s">
        <v>90</v>
      </c>
      <c r="R1064" s="33" t="s">
        <v>90</v>
      </c>
      <c r="S1064" s="33" t="s">
        <v>90</v>
      </c>
      <c r="T1064" s="33" t="s">
        <v>90</v>
      </c>
      <c r="U1064" s="33" t="s">
        <v>90</v>
      </c>
      <c r="V1064" s="17" t="s">
        <v>90</v>
      </c>
      <c r="W1064" s="106" t="s">
        <v>90</v>
      </c>
    </row>
    <row r="1065" spans="1:23" ht="24.75" customHeight="1" x14ac:dyDescent="0.25">
      <c r="A1065" s="155"/>
      <c r="B1065" s="118" t="s">
        <v>94</v>
      </c>
      <c r="C1065" s="117" t="s">
        <v>151</v>
      </c>
      <c r="D1065" s="64" t="s">
        <v>90</v>
      </c>
      <c r="E1065" s="104" t="s">
        <v>90</v>
      </c>
      <c r="F1065" s="104" t="s">
        <v>90</v>
      </c>
      <c r="G1065" s="104" t="s">
        <v>90</v>
      </c>
      <c r="H1065" s="64" t="s">
        <v>90</v>
      </c>
      <c r="I1065" s="64" t="s">
        <v>90</v>
      </c>
      <c r="J1065" s="64" t="s">
        <v>90</v>
      </c>
      <c r="K1065" s="64" t="s">
        <v>90</v>
      </c>
      <c r="L1065" s="64" t="s">
        <v>90</v>
      </c>
      <c r="M1065" s="12">
        <v>560</v>
      </c>
      <c r="N1065" s="33">
        <v>560</v>
      </c>
      <c r="O1065" s="33" t="s">
        <v>90</v>
      </c>
      <c r="P1065" s="33" t="s">
        <v>90</v>
      </c>
      <c r="Q1065" s="33" t="s">
        <v>90</v>
      </c>
      <c r="R1065" s="33" t="s">
        <v>90</v>
      </c>
      <c r="S1065" s="33" t="s">
        <v>90</v>
      </c>
      <c r="T1065" s="33" t="s">
        <v>90</v>
      </c>
      <c r="U1065" s="33" t="s">
        <v>90</v>
      </c>
      <c r="V1065" s="17" t="s">
        <v>90</v>
      </c>
      <c r="W1065" s="93">
        <f>SUM(L1065:S1065)</f>
        <v>1120</v>
      </c>
    </row>
    <row r="1066" spans="1:23" ht="21.75" customHeight="1" x14ac:dyDescent="0.25">
      <c r="A1066" s="155"/>
      <c r="B1066" s="118" t="s">
        <v>96</v>
      </c>
      <c r="C1066" s="117" t="s">
        <v>151</v>
      </c>
      <c r="D1066" s="104" t="s">
        <v>90</v>
      </c>
      <c r="E1066" s="104" t="s">
        <v>90</v>
      </c>
      <c r="F1066" s="104" t="s">
        <v>90</v>
      </c>
      <c r="G1066" s="104" t="s">
        <v>90</v>
      </c>
      <c r="H1066" s="88" t="s">
        <v>90</v>
      </c>
      <c r="I1066" s="88" t="s">
        <v>90</v>
      </c>
      <c r="J1066" s="88" t="s">
        <v>90</v>
      </c>
      <c r="K1066" s="88" t="s">
        <v>90</v>
      </c>
      <c r="L1066" s="88" t="s">
        <v>90</v>
      </c>
      <c r="M1066" s="12">
        <v>0</v>
      </c>
      <c r="N1066" s="20">
        <v>0</v>
      </c>
      <c r="O1066" s="64" t="s">
        <v>90</v>
      </c>
      <c r="P1066" s="88" t="s">
        <v>90</v>
      </c>
      <c r="Q1066" s="88" t="s">
        <v>90</v>
      </c>
      <c r="R1066" s="88" t="s">
        <v>90</v>
      </c>
      <c r="S1066" s="88" t="s">
        <v>90</v>
      </c>
      <c r="T1066" s="88" t="s">
        <v>90</v>
      </c>
      <c r="U1066" s="88" t="s">
        <v>90</v>
      </c>
      <c r="V1066" s="17" t="s">
        <v>90</v>
      </c>
      <c r="W1066" s="83">
        <f>SUM(L1066:S1066)</f>
        <v>0</v>
      </c>
    </row>
    <row r="1067" spans="1:23" ht="24.75" customHeight="1" x14ac:dyDescent="0.25">
      <c r="A1067" s="148"/>
      <c r="B1067" s="118" t="s">
        <v>97</v>
      </c>
      <c r="C1067" s="117" t="s">
        <v>151</v>
      </c>
      <c r="D1067" s="64" t="s">
        <v>90</v>
      </c>
      <c r="E1067" s="64" t="s">
        <v>90</v>
      </c>
      <c r="F1067" s="64" t="s">
        <v>90</v>
      </c>
      <c r="G1067" s="104" t="s">
        <v>90</v>
      </c>
      <c r="H1067" s="64" t="s">
        <v>90</v>
      </c>
      <c r="I1067" s="64" t="s">
        <v>90</v>
      </c>
      <c r="J1067" s="64" t="s">
        <v>90</v>
      </c>
      <c r="K1067" s="64" t="s">
        <v>90</v>
      </c>
      <c r="L1067" s="64" t="s">
        <v>90</v>
      </c>
      <c r="M1067" s="12">
        <v>240</v>
      </c>
      <c r="N1067" s="33">
        <v>240</v>
      </c>
      <c r="O1067" s="33" t="s">
        <v>90</v>
      </c>
      <c r="P1067" s="33" t="s">
        <v>90</v>
      </c>
      <c r="Q1067" s="64" t="s">
        <v>90</v>
      </c>
      <c r="R1067" s="64" t="s">
        <v>90</v>
      </c>
      <c r="S1067" s="64" t="s">
        <v>90</v>
      </c>
      <c r="T1067" s="64" t="s">
        <v>90</v>
      </c>
      <c r="U1067" s="64" t="s">
        <v>90</v>
      </c>
      <c r="V1067" s="17" t="s">
        <v>90</v>
      </c>
      <c r="W1067" s="93">
        <f>SUM(L1067:S1067)</f>
        <v>480</v>
      </c>
    </row>
    <row r="1068" spans="1:23" ht="138.75" customHeight="1" x14ac:dyDescent="0.25">
      <c r="A1068" s="147" t="s">
        <v>983</v>
      </c>
      <c r="B1068" s="118" t="s">
        <v>984</v>
      </c>
      <c r="C1068" s="117" t="s">
        <v>151</v>
      </c>
      <c r="D1068" s="64" t="s">
        <v>90</v>
      </c>
      <c r="E1068" s="64" t="s">
        <v>90</v>
      </c>
      <c r="F1068" s="64" t="s">
        <v>863</v>
      </c>
      <c r="G1068" s="64" t="s">
        <v>980</v>
      </c>
      <c r="H1068" s="64" t="s">
        <v>90</v>
      </c>
      <c r="I1068" s="64" t="s">
        <v>90</v>
      </c>
      <c r="J1068" s="64" t="s">
        <v>90</v>
      </c>
      <c r="K1068" s="64" t="s">
        <v>90</v>
      </c>
      <c r="L1068" s="64" t="s">
        <v>90</v>
      </c>
      <c r="M1068" s="12">
        <v>0</v>
      </c>
      <c r="N1068" s="12">
        <v>0</v>
      </c>
      <c r="O1068" s="33" t="s">
        <v>90</v>
      </c>
      <c r="P1068" s="33" t="s">
        <v>90</v>
      </c>
      <c r="Q1068" s="33" t="s">
        <v>90</v>
      </c>
      <c r="R1068" s="64" t="s">
        <v>90</v>
      </c>
      <c r="S1068" s="64" t="s">
        <v>90</v>
      </c>
      <c r="T1068" s="64" t="s">
        <v>90</v>
      </c>
      <c r="U1068" s="64" t="s">
        <v>90</v>
      </c>
      <c r="V1068" s="17" t="s">
        <v>90</v>
      </c>
      <c r="W1068" s="83">
        <f>SUM(L1068:S1068)</f>
        <v>0</v>
      </c>
    </row>
    <row r="1069" spans="1:23" ht="20.25" customHeight="1" x14ac:dyDescent="0.25">
      <c r="A1069" s="155"/>
      <c r="B1069" s="118" t="s">
        <v>91</v>
      </c>
      <c r="C1069" s="117" t="s">
        <v>90</v>
      </c>
      <c r="D1069" s="64" t="s">
        <v>90</v>
      </c>
      <c r="E1069" s="64" t="s">
        <v>90</v>
      </c>
      <c r="F1069" s="64" t="s">
        <v>90</v>
      </c>
      <c r="G1069" s="104" t="s">
        <v>90</v>
      </c>
      <c r="H1069" s="64" t="s">
        <v>90</v>
      </c>
      <c r="I1069" s="64" t="s">
        <v>90</v>
      </c>
      <c r="J1069" s="64" t="s">
        <v>90</v>
      </c>
      <c r="K1069" s="64" t="s">
        <v>90</v>
      </c>
      <c r="L1069" s="64" t="s">
        <v>90</v>
      </c>
      <c r="M1069" s="12" t="s">
        <v>90</v>
      </c>
      <c r="N1069" s="12" t="s">
        <v>90</v>
      </c>
      <c r="O1069" s="64" t="s">
        <v>90</v>
      </c>
      <c r="P1069" s="64" t="s">
        <v>90</v>
      </c>
      <c r="Q1069" s="64" t="s">
        <v>90</v>
      </c>
      <c r="R1069" s="64" t="s">
        <v>90</v>
      </c>
      <c r="S1069" s="64" t="s">
        <v>90</v>
      </c>
      <c r="T1069" s="64" t="s">
        <v>90</v>
      </c>
      <c r="U1069" s="64" t="s">
        <v>90</v>
      </c>
      <c r="V1069" s="17" t="s">
        <v>90</v>
      </c>
      <c r="W1069" s="100" t="s">
        <v>90</v>
      </c>
    </row>
    <row r="1070" spans="1:23" ht="27" customHeight="1" x14ac:dyDescent="0.25">
      <c r="A1070" s="155"/>
      <c r="B1070" s="118" t="s">
        <v>94</v>
      </c>
      <c r="C1070" s="117" t="s">
        <v>151</v>
      </c>
      <c r="D1070" s="64" t="s">
        <v>90</v>
      </c>
      <c r="E1070" s="104" t="s">
        <v>90</v>
      </c>
      <c r="F1070" s="104" t="s">
        <v>90</v>
      </c>
      <c r="G1070" s="104" t="s">
        <v>90</v>
      </c>
      <c r="H1070" s="64" t="s">
        <v>90</v>
      </c>
      <c r="I1070" s="64" t="s">
        <v>90</v>
      </c>
      <c r="J1070" s="64" t="s">
        <v>90</v>
      </c>
      <c r="K1070" s="64" t="s">
        <v>90</v>
      </c>
      <c r="L1070" s="64" t="s">
        <v>90</v>
      </c>
      <c r="M1070" s="12">
        <v>5370</v>
      </c>
      <c r="N1070" s="33">
        <v>7725</v>
      </c>
      <c r="O1070" s="33" t="s">
        <v>90</v>
      </c>
      <c r="P1070" s="33" t="s">
        <v>90</v>
      </c>
      <c r="Q1070" s="33" t="s">
        <v>90</v>
      </c>
      <c r="R1070" s="33" t="s">
        <v>90</v>
      </c>
      <c r="S1070" s="33" t="s">
        <v>90</v>
      </c>
      <c r="T1070" s="33" t="s">
        <v>90</v>
      </c>
      <c r="U1070" s="33" t="s">
        <v>90</v>
      </c>
      <c r="V1070" s="17" t="s">
        <v>90</v>
      </c>
      <c r="W1070" s="93">
        <f>SUM(L1070:S1070)</f>
        <v>13095</v>
      </c>
    </row>
    <row r="1071" spans="1:23" ht="26.25" customHeight="1" x14ac:dyDescent="0.25">
      <c r="A1071" s="155"/>
      <c r="B1071" s="118" t="s">
        <v>96</v>
      </c>
      <c r="C1071" s="117" t="s">
        <v>151</v>
      </c>
      <c r="D1071" s="104" t="s">
        <v>90</v>
      </c>
      <c r="E1071" s="104" t="s">
        <v>90</v>
      </c>
      <c r="F1071" s="104" t="s">
        <v>90</v>
      </c>
      <c r="G1071" s="104" t="s">
        <v>90</v>
      </c>
      <c r="H1071" s="88" t="s">
        <v>90</v>
      </c>
      <c r="I1071" s="88" t="s">
        <v>90</v>
      </c>
      <c r="J1071" s="88" t="s">
        <v>90</v>
      </c>
      <c r="K1071" s="88" t="s">
        <v>90</v>
      </c>
      <c r="L1071" s="88" t="s">
        <v>90</v>
      </c>
      <c r="M1071" s="12">
        <v>0</v>
      </c>
      <c r="N1071" s="12">
        <v>0</v>
      </c>
      <c r="O1071" s="33" t="s">
        <v>90</v>
      </c>
      <c r="P1071" s="33" t="s">
        <v>90</v>
      </c>
      <c r="Q1071" s="33" t="s">
        <v>90</v>
      </c>
      <c r="R1071" s="33" t="s">
        <v>90</v>
      </c>
      <c r="S1071" s="33" t="s">
        <v>90</v>
      </c>
      <c r="T1071" s="33" t="s">
        <v>90</v>
      </c>
      <c r="U1071" s="33" t="s">
        <v>90</v>
      </c>
      <c r="V1071" s="17" t="s">
        <v>90</v>
      </c>
      <c r="W1071" s="83">
        <f>SUM(L1071:S1071)</f>
        <v>0</v>
      </c>
    </row>
    <row r="1072" spans="1:23" ht="51" customHeight="1" x14ac:dyDescent="0.25">
      <c r="A1072" s="147" t="s">
        <v>985</v>
      </c>
      <c r="B1072" s="118" t="s">
        <v>986</v>
      </c>
      <c r="C1072" s="117" t="s">
        <v>151</v>
      </c>
      <c r="D1072" s="64" t="s">
        <v>90</v>
      </c>
      <c r="E1072" s="64" t="s">
        <v>90</v>
      </c>
      <c r="F1072" s="64" t="s">
        <v>863</v>
      </c>
      <c r="G1072" s="64" t="s">
        <v>977</v>
      </c>
      <c r="H1072" s="64" t="s">
        <v>90</v>
      </c>
      <c r="I1072" s="64" t="s">
        <v>90</v>
      </c>
      <c r="J1072" s="64" t="s">
        <v>90</v>
      </c>
      <c r="K1072" s="64" t="s">
        <v>90</v>
      </c>
      <c r="L1072" s="64" t="s">
        <v>90</v>
      </c>
      <c r="M1072" s="12">
        <v>2225</v>
      </c>
      <c r="N1072" s="33">
        <v>3000</v>
      </c>
      <c r="O1072" s="33" t="s">
        <v>90</v>
      </c>
      <c r="P1072" s="33" t="s">
        <v>90</v>
      </c>
      <c r="Q1072" s="64" t="s">
        <v>90</v>
      </c>
      <c r="R1072" s="33" t="s">
        <v>90</v>
      </c>
      <c r="S1072" s="33" t="s">
        <v>90</v>
      </c>
      <c r="T1072" s="33" t="s">
        <v>90</v>
      </c>
      <c r="U1072" s="33" t="s">
        <v>90</v>
      </c>
      <c r="V1072" s="17" t="s">
        <v>90</v>
      </c>
      <c r="W1072" s="93">
        <f>SUM(L1072:S1072)</f>
        <v>5225</v>
      </c>
    </row>
    <row r="1073" spans="1:23" ht="21.75" customHeight="1" x14ac:dyDescent="0.25">
      <c r="A1073" s="155"/>
      <c r="B1073" s="118" t="s">
        <v>91</v>
      </c>
      <c r="C1073" s="117" t="s">
        <v>90</v>
      </c>
      <c r="D1073" s="64" t="s">
        <v>90</v>
      </c>
      <c r="E1073" s="104" t="s">
        <v>90</v>
      </c>
      <c r="F1073" s="104" t="s">
        <v>90</v>
      </c>
      <c r="G1073" s="104" t="s">
        <v>90</v>
      </c>
      <c r="H1073" s="64" t="s">
        <v>90</v>
      </c>
      <c r="I1073" s="64" t="s">
        <v>90</v>
      </c>
      <c r="J1073" s="64" t="s">
        <v>90</v>
      </c>
      <c r="K1073" s="64" t="s">
        <v>90</v>
      </c>
      <c r="L1073" s="64" t="s">
        <v>90</v>
      </c>
      <c r="M1073" s="12" t="s">
        <v>90</v>
      </c>
      <c r="N1073" s="12" t="s">
        <v>90</v>
      </c>
      <c r="O1073" s="64" t="s">
        <v>90</v>
      </c>
      <c r="P1073" s="64" t="s">
        <v>90</v>
      </c>
      <c r="Q1073" s="64" t="s">
        <v>90</v>
      </c>
      <c r="R1073" s="33" t="s">
        <v>90</v>
      </c>
      <c r="S1073" s="33" t="s">
        <v>90</v>
      </c>
      <c r="T1073" s="33" t="s">
        <v>90</v>
      </c>
      <c r="U1073" s="33" t="s">
        <v>90</v>
      </c>
      <c r="V1073" s="17" t="s">
        <v>90</v>
      </c>
      <c r="W1073" s="85" t="s">
        <v>90</v>
      </c>
    </row>
    <row r="1074" spans="1:23" ht="21.75" customHeight="1" x14ac:dyDescent="0.25">
      <c r="A1074" s="155"/>
      <c r="B1074" s="118" t="s">
        <v>94</v>
      </c>
      <c r="C1074" s="117" t="s">
        <v>151</v>
      </c>
      <c r="D1074" s="64" t="s">
        <v>90</v>
      </c>
      <c r="E1074" s="104" t="s">
        <v>90</v>
      </c>
      <c r="F1074" s="104" t="s">
        <v>90</v>
      </c>
      <c r="G1074" s="104" t="s">
        <v>90</v>
      </c>
      <c r="H1074" s="64" t="s">
        <v>90</v>
      </c>
      <c r="I1074" s="64" t="s">
        <v>90</v>
      </c>
      <c r="J1074" s="64" t="s">
        <v>90</v>
      </c>
      <c r="K1074" s="64" t="s">
        <v>90</v>
      </c>
      <c r="L1074" s="64" t="s">
        <v>90</v>
      </c>
      <c r="M1074" s="12">
        <v>3950</v>
      </c>
      <c r="N1074" s="33">
        <v>4670</v>
      </c>
      <c r="O1074" s="33" t="s">
        <v>90</v>
      </c>
      <c r="P1074" s="33" t="s">
        <v>90</v>
      </c>
      <c r="Q1074" s="33" t="s">
        <v>90</v>
      </c>
      <c r="R1074" s="33" t="s">
        <v>90</v>
      </c>
      <c r="S1074" s="33" t="s">
        <v>90</v>
      </c>
      <c r="T1074" s="33" t="s">
        <v>90</v>
      </c>
      <c r="U1074" s="33" t="s">
        <v>90</v>
      </c>
      <c r="V1074" s="17" t="s">
        <v>90</v>
      </c>
      <c r="W1074" s="93">
        <f>SUM(L1074:S1074)</f>
        <v>8620</v>
      </c>
    </row>
    <row r="1075" spans="1:23" ht="21" customHeight="1" x14ac:dyDescent="0.25">
      <c r="A1075" s="155"/>
      <c r="B1075" s="118" t="s">
        <v>96</v>
      </c>
      <c r="C1075" s="117" t="s">
        <v>151</v>
      </c>
      <c r="D1075" s="104" t="s">
        <v>90</v>
      </c>
      <c r="E1075" s="104" t="s">
        <v>90</v>
      </c>
      <c r="F1075" s="104" t="s">
        <v>90</v>
      </c>
      <c r="G1075" s="104" t="s">
        <v>90</v>
      </c>
      <c r="H1075" s="64" t="s">
        <v>90</v>
      </c>
      <c r="I1075" s="88" t="s">
        <v>90</v>
      </c>
      <c r="J1075" s="88" t="s">
        <v>90</v>
      </c>
      <c r="K1075" s="88" t="s">
        <v>90</v>
      </c>
      <c r="L1075" s="88" t="s">
        <v>90</v>
      </c>
      <c r="O1075" s="33" t="s">
        <v>90</v>
      </c>
      <c r="P1075" s="33" t="s">
        <v>90</v>
      </c>
      <c r="Q1075" s="33" t="s">
        <v>90</v>
      </c>
      <c r="R1075" s="33" t="s">
        <v>90</v>
      </c>
      <c r="S1075" s="33" t="s">
        <v>90</v>
      </c>
      <c r="T1075" s="33" t="s">
        <v>90</v>
      </c>
      <c r="U1075" s="33" t="s">
        <v>90</v>
      </c>
      <c r="V1075" s="17" t="s">
        <v>90</v>
      </c>
      <c r="W1075" s="83">
        <f>SUM(L1075:S1075)</f>
        <v>0</v>
      </c>
    </row>
    <row r="1076" spans="1:23" ht="133.5" customHeight="1" x14ac:dyDescent="0.25">
      <c r="A1076" s="147" t="s">
        <v>987</v>
      </c>
      <c r="B1076" s="118" t="s">
        <v>988</v>
      </c>
      <c r="C1076" s="117" t="s">
        <v>151</v>
      </c>
      <c r="D1076" s="64" t="s">
        <v>90</v>
      </c>
      <c r="E1076" s="64" t="s">
        <v>90</v>
      </c>
      <c r="F1076" s="64" t="s">
        <v>863</v>
      </c>
      <c r="G1076" s="64" t="s">
        <v>980</v>
      </c>
      <c r="H1076" s="64" t="s">
        <v>90</v>
      </c>
      <c r="I1076" s="64" t="s">
        <v>90</v>
      </c>
      <c r="J1076" s="64" t="s">
        <v>90</v>
      </c>
      <c r="K1076" s="64" t="s">
        <v>90</v>
      </c>
      <c r="L1076" s="64" t="s">
        <v>90</v>
      </c>
      <c r="M1076" s="12">
        <v>1690</v>
      </c>
      <c r="N1076" s="33">
        <v>2000</v>
      </c>
      <c r="O1076" s="33" t="s">
        <v>90</v>
      </c>
      <c r="P1076" s="33" t="s">
        <v>90</v>
      </c>
      <c r="Q1076" s="64" t="s">
        <v>90</v>
      </c>
      <c r="R1076" s="33" t="s">
        <v>90</v>
      </c>
      <c r="S1076" s="33" t="s">
        <v>90</v>
      </c>
      <c r="T1076" s="33" t="s">
        <v>90</v>
      </c>
      <c r="U1076" s="33" t="s">
        <v>90</v>
      </c>
      <c r="V1076" s="17" t="s">
        <v>90</v>
      </c>
      <c r="W1076" s="93">
        <f>SUM(L1076:S1076)</f>
        <v>3690</v>
      </c>
    </row>
    <row r="1077" spans="1:23" ht="21.75" customHeight="1" x14ac:dyDescent="0.25">
      <c r="A1077" s="155"/>
      <c r="B1077" s="118" t="s">
        <v>91</v>
      </c>
      <c r="C1077" s="117" t="s">
        <v>90</v>
      </c>
      <c r="D1077" s="64" t="s">
        <v>90</v>
      </c>
      <c r="E1077" s="64" t="s">
        <v>90</v>
      </c>
      <c r="F1077" s="64" t="s">
        <v>90</v>
      </c>
      <c r="G1077" s="64" t="s">
        <v>90</v>
      </c>
      <c r="H1077" s="64" t="s">
        <v>90</v>
      </c>
      <c r="I1077" s="64" t="s">
        <v>90</v>
      </c>
      <c r="J1077" s="64" t="s">
        <v>90</v>
      </c>
      <c r="K1077" s="64" t="s">
        <v>90</v>
      </c>
      <c r="L1077" s="64" t="s">
        <v>90</v>
      </c>
      <c r="M1077" s="12" t="s">
        <v>90</v>
      </c>
      <c r="N1077" s="20" t="s">
        <v>90</v>
      </c>
      <c r="O1077" s="64" t="s">
        <v>90</v>
      </c>
      <c r="P1077" s="64" t="s">
        <v>90</v>
      </c>
      <c r="Q1077" s="33" t="s">
        <v>90</v>
      </c>
      <c r="R1077" s="33" t="s">
        <v>90</v>
      </c>
      <c r="S1077" s="33" t="s">
        <v>90</v>
      </c>
      <c r="T1077" s="33" t="s">
        <v>90</v>
      </c>
      <c r="U1077" s="33" t="s">
        <v>90</v>
      </c>
      <c r="V1077" s="17" t="s">
        <v>90</v>
      </c>
      <c r="W1077" s="85" t="s">
        <v>90</v>
      </c>
    </row>
    <row r="1078" spans="1:23" ht="24" customHeight="1" x14ac:dyDescent="0.25">
      <c r="A1078" s="155"/>
      <c r="B1078" s="118" t="s">
        <v>94</v>
      </c>
      <c r="C1078" s="117" t="s">
        <v>151</v>
      </c>
      <c r="D1078" s="64" t="s">
        <v>90</v>
      </c>
      <c r="E1078" s="104" t="s">
        <v>90</v>
      </c>
      <c r="F1078" s="104" t="s">
        <v>90</v>
      </c>
      <c r="G1078" s="104" t="s">
        <v>90</v>
      </c>
      <c r="H1078" s="64" t="s">
        <v>90</v>
      </c>
      <c r="I1078" s="64" t="s">
        <v>90</v>
      </c>
      <c r="J1078" s="64" t="s">
        <v>90</v>
      </c>
      <c r="K1078" s="33" t="s">
        <v>90</v>
      </c>
      <c r="L1078" s="33" t="s">
        <v>90</v>
      </c>
      <c r="M1078" s="12">
        <v>585</v>
      </c>
      <c r="N1078" s="33">
        <v>350</v>
      </c>
      <c r="O1078" s="33" t="s">
        <v>90</v>
      </c>
      <c r="P1078" s="33" t="s">
        <v>90</v>
      </c>
      <c r="Q1078" s="33" t="s">
        <v>90</v>
      </c>
      <c r="R1078" s="33" t="s">
        <v>90</v>
      </c>
      <c r="S1078" s="33" t="s">
        <v>90</v>
      </c>
      <c r="T1078" s="33" t="s">
        <v>90</v>
      </c>
      <c r="U1078" s="33" t="s">
        <v>90</v>
      </c>
      <c r="V1078" s="17" t="s">
        <v>90</v>
      </c>
      <c r="W1078" s="93">
        <f>SUM(L1078:S1078)</f>
        <v>935</v>
      </c>
    </row>
    <row r="1079" spans="1:23" ht="15.75" x14ac:dyDescent="0.25">
      <c r="A1079" s="148"/>
      <c r="B1079" s="118" t="s">
        <v>96</v>
      </c>
      <c r="C1079" s="117" t="s">
        <v>151</v>
      </c>
      <c r="D1079" s="104" t="s">
        <v>90</v>
      </c>
      <c r="E1079" s="104" t="s">
        <v>90</v>
      </c>
      <c r="F1079" s="104" t="s">
        <v>90</v>
      </c>
      <c r="G1079" s="104" t="s">
        <v>90</v>
      </c>
      <c r="H1079" s="88" t="s">
        <v>90</v>
      </c>
      <c r="I1079" s="88" t="s">
        <v>90</v>
      </c>
      <c r="J1079" s="88" t="s">
        <v>90</v>
      </c>
      <c r="K1079" s="88" t="s">
        <v>90</v>
      </c>
      <c r="L1079" s="88" t="s">
        <v>90</v>
      </c>
      <c r="M1079" s="12">
        <v>0</v>
      </c>
      <c r="N1079" s="12">
        <v>0</v>
      </c>
      <c r="O1079" s="33" t="s">
        <v>90</v>
      </c>
      <c r="P1079" s="33" t="s">
        <v>90</v>
      </c>
      <c r="Q1079" s="33" t="s">
        <v>90</v>
      </c>
      <c r="R1079" s="33" t="s">
        <v>90</v>
      </c>
      <c r="S1079" s="33" t="s">
        <v>90</v>
      </c>
      <c r="T1079" s="33" t="s">
        <v>90</v>
      </c>
      <c r="U1079" s="33" t="s">
        <v>90</v>
      </c>
      <c r="V1079" s="17" t="s">
        <v>90</v>
      </c>
      <c r="W1079" s="83">
        <f>SUM(L1079:S1079)</f>
        <v>0</v>
      </c>
    </row>
    <row r="1080" spans="1:23" ht="132" customHeight="1" x14ac:dyDescent="0.25">
      <c r="A1080" s="156" t="s">
        <v>989</v>
      </c>
      <c r="B1080" s="122" t="s">
        <v>990</v>
      </c>
      <c r="C1080" s="117" t="s">
        <v>151</v>
      </c>
      <c r="D1080" s="64" t="s">
        <v>90</v>
      </c>
      <c r="E1080" s="64" t="s">
        <v>90</v>
      </c>
      <c r="F1080" s="64" t="s">
        <v>863</v>
      </c>
      <c r="G1080" s="64" t="s">
        <v>980</v>
      </c>
      <c r="H1080" s="64" t="s">
        <v>90</v>
      </c>
      <c r="I1080" s="64" t="s">
        <v>90</v>
      </c>
      <c r="J1080" s="64" t="s">
        <v>90</v>
      </c>
      <c r="K1080" s="33" t="s">
        <v>90</v>
      </c>
      <c r="L1080" s="33" t="s">
        <v>90</v>
      </c>
      <c r="M1080" s="12">
        <v>0</v>
      </c>
      <c r="N1080" s="12">
        <v>0</v>
      </c>
      <c r="O1080" s="33" t="s">
        <v>90</v>
      </c>
      <c r="P1080" s="33" t="s">
        <v>90</v>
      </c>
      <c r="Q1080" s="33" t="s">
        <v>90</v>
      </c>
      <c r="R1080" s="33" t="s">
        <v>90</v>
      </c>
      <c r="S1080" s="33" t="s">
        <v>90</v>
      </c>
      <c r="T1080" s="33" t="s">
        <v>90</v>
      </c>
      <c r="U1080" s="33" t="s">
        <v>90</v>
      </c>
      <c r="V1080" s="17" t="s">
        <v>90</v>
      </c>
      <c r="W1080" s="83">
        <f>SUM(L1080:S1080)</f>
        <v>0</v>
      </c>
    </row>
    <row r="1081" spans="1:23" ht="21" customHeight="1" x14ac:dyDescent="0.25">
      <c r="A1081" s="155"/>
      <c r="B1081" s="118" t="s">
        <v>91</v>
      </c>
      <c r="C1081" s="117" t="s">
        <v>90</v>
      </c>
      <c r="D1081" s="64">
        <v>0.3</v>
      </c>
      <c r="E1081" s="64" t="s">
        <v>90</v>
      </c>
      <c r="F1081" s="64" t="s">
        <v>90</v>
      </c>
      <c r="G1081" s="64" t="s">
        <v>90</v>
      </c>
      <c r="H1081" s="64" t="s">
        <v>90</v>
      </c>
      <c r="I1081" s="64" t="s">
        <v>90</v>
      </c>
      <c r="J1081" s="64" t="s">
        <v>90</v>
      </c>
      <c r="K1081" s="64" t="s">
        <v>90</v>
      </c>
      <c r="L1081" s="64" t="s">
        <v>90</v>
      </c>
      <c r="M1081" s="12" t="s">
        <v>90</v>
      </c>
      <c r="N1081" s="20" t="s">
        <v>90</v>
      </c>
      <c r="O1081" s="64" t="s">
        <v>90</v>
      </c>
      <c r="P1081" s="64" t="s">
        <v>90</v>
      </c>
      <c r="Q1081" s="64" t="s">
        <v>90</v>
      </c>
      <c r="R1081" s="33" t="s">
        <v>90</v>
      </c>
      <c r="S1081" s="33" t="s">
        <v>90</v>
      </c>
      <c r="T1081" s="33" t="s">
        <v>90</v>
      </c>
      <c r="U1081" s="33" t="s">
        <v>90</v>
      </c>
      <c r="V1081" s="17" t="s">
        <v>90</v>
      </c>
      <c r="W1081" s="85" t="s">
        <v>90</v>
      </c>
    </row>
    <row r="1082" spans="1:23" ht="24" customHeight="1" x14ac:dyDescent="0.25">
      <c r="A1082" s="155"/>
      <c r="B1082" s="118" t="s">
        <v>94</v>
      </c>
      <c r="C1082" s="117" t="s">
        <v>151</v>
      </c>
      <c r="D1082" s="64" t="s">
        <v>90</v>
      </c>
      <c r="E1082" s="104" t="s">
        <v>90</v>
      </c>
      <c r="F1082" s="104" t="s">
        <v>90</v>
      </c>
      <c r="G1082" s="104" t="s">
        <v>90</v>
      </c>
      <c r="H1082" s="64" t="s">
        <v>90</v>
      </c>
      <c r="I1082" s="64" t="s">
        <v>90</v>
      </c>
      <c r="J1082" s="64" t="s">
        <v>90</v>
      </c>
      <c r="K1082" s="64" t="s">
        <v>90</v>
      </c>
      <c r="L1082" s="64" t="s">
        <v>90</v>
      </c>
      <c r="M1082" s="12">
        <f>M1087+M1091</f>
        <v>2950</v>
      </c>
      <c r="N1082" s="33">
        <f>N1087+N1091</f>
        <v>100</v>
      </c>
      <c r="O1082" s="33" t="s">
        <v>90</v>
      </c>
      <c r="P1082" s="33" t="s">
        <v>90</v>
      </c>
      <c r="Q1082" s="64" t="s">
        <v>90</v>
      </c>
      <c r="R1082" s="33" t="s">
        <v>90</v>
      </c>
      <c r="S1082" s="33" t="s">
        <v>90</v>
      </c>
      <c r="T1082" s="33" t="s">
        <v>90</v>
      </c>
      <c r="U1082" s="33" t="s">
        <v>90</v>
      </c>
      <c r="V1082" s="17" t="s">
        <v>90</v>
      </c>
      <c r="W1082" s="93">
        <f>SUM(L1082:S1082)</f>
        <v>3050</v>
      </c>
    </row>
    <row r="1083" spans="1:23" ht="18.75" customHeight="1" x14ac:dyDescent="0.25">
      <c r="A1083" s="155"/>
      <c r="B1083" s="118" t="s">
        <v>96</v>
      </c>
      <c r="C1083" s="117" t="s">
        <v>151</v>
      </c>
      <c r="D1083" s="104" t="s">
        <v>90</v>
      </c>
      <c r="E1083" s="104" t="s">
        <v>90</v>
      </c>
      <c r="F1083" s="104" t="s">
        <v>90</v>
      </c>
      <c r="G1083" s="64" t="s">
        <v>90</v>
      </c>
      <c r="H1083" s="88" t="s">
        <v>90</v>
      </c>
      <c r="I1083" s="88" t="s">
        <v>90</v>
      </c>
      <c r="J1083" s="88" t="s">
        <v>90</v>
      </c>
      <c r="K1083" s="88" t="s">
        <v>90</v>
      </c>
      <c r="L1083" s="88" t="s">
        <v>90</v>
      </c>
      <c r="M1083" s="12">
        <v>0</v>
      </c>
      <c r="N1083" s="20">
        <v>0</v>
      </c>
      <c r="O1083" s="33" t="s">
        <v>90</v>
      </c>
      <c r="P1083" s="33" t="s">
        <v>90</v>
      </c>
      <c r="Q1083" s="33" t="s">
        <v>90</v>
      </c>
      <c r="R1083" s="33" t="s">
        <v>90</v>
      </c>
      <c r="S1083" s="33" t="s">
        <v>90</v>
      </c>
      <c r="T1083" s="33" t="s">
        <v>90</v>
      </c>
      <c r="U1083" s="33" t="s">
        <v>90</v>
      </c>
      <c r="V1083" s="17" t="s">
        <v>90</v>
      </c>
      <c r="W1083" s="83">
        <f>SUM(L1083:S1083)</f>
        <v>0</v>
      </c>
    </row>
    <row r="1084" spans="1:23" ht="24" customHeight="1" x14ac:dyDescent="0.25">
      <c r="A1084" s="148"/>
      <c r="B1084" s="118" t="s">
        <v>96</v>
      </c>
      <c r="C1084" s="117" t="s">
        <v>151</v>
      </c>
      <c r="D1084" s="64" t="s">
        <v>90</v>
      </c>
      <c r="E1084" s="64" t="s">
        <v>90</v>
      </c>
      <c r="F1084" s="64" t="s">
        <v>90</v>
      </c>
      <c r="G1084" s="104" t="s">
        <v>90</v>
      </c>
      <c r="H1084" s="64" t="s">
        <v>90</v>
      </c>
      <c r="I1084" s="64" t="s">
        <v>90</v>
      </c>
      <c r="J1084" s="64" t="s">
        <v>90</v>
      </c>
      <c r="K1084" s="64" t="s">
        <v>90</v>
      </c>
      <c r="L1084" s="64" t="s">
        <v>90</v>
      </c>
      <c r="M1084" s="12">
        <f>M1089+M1093</f>
        <v>1220</v>
      </c>
      <c r="N1084" s="33">
        <f>N1089+N1093</f>
        <v>0</v>
      </c>
      <c r="O1084" s="33" t="s">
        <v>90</v>
      </c>
      <c r="P1084" s="33" t="s">
        <v>90</v>
      </c>
      <c r="Q1084" s="64" t="s">
        <v>90</v>
      </c>
      <c r="R1084" s="33" t="s">
        <v>90</v>
      </c>
      <c r="S1084" s="33" t="s">
        <v>90</v>
      </c>
      <c r="T1084" s="33" t="s">
        <v>90</v>
      </c>
      <c r="U1084" s="33" t="s">
        <v>90</v>
      </c>
      <c r="V1084" s="17" t="s">
        <v>90</v>
      </c>
      <c r="W1084" s="93">
        <f>SUM(L1084:S1084)</f>
        <v>1220</v>
      </c>
    </row>
    <row r="1085" spans="1:23" ht="78.75" customHeight="1" x14ac:dyDescent="0.25">
      <c r="A1085" s="147" t="s">
        <v>991</v>
      </c>
      <c r="B1085" s="118" t="s">
        <v>992</v>
      </c>
      <c r="C1085" s="117" t="s">
        <v>151</v>
      </c>
      <c r="D1085" s="64" t="s">
        <v>90</v>
      </c>
      <c r="E1085" s="64" t="s">
        <v>90</v>
      </c>
      <c r="F1085" s="64" t="s">
        <v>863</v>
      </c>
      <c r="G1085" s="64" t="s">
        <v>993</v>
      </c>
      <c r="H1085" s="64" t="s">
        <v>90</v>
      </c>
      <c r="I1085" s="64" t="s">
        <v>90</v>
      </c>
      <c r="J1085" s="64" t="s">
        <v>90</v>
      </c>
      <c r="K1085" s="64" t="s">
        <v>90</v>
      </c>
      <c r="L1085" s="64" t="s">
        <v>90</v>
      </c>
      <c r="M1085" s="12">
        <v>0</v>
      </c>
      <c r="N1085" s="20">
        <v>0</v>
      </c>
      <c r="O1085" s="33" t="s">
        <v>90</v>
      </c>
      <c r="P1085" s="33" t="s">
        <v>90</v>
      </c>
      <c r="Q1085" s="33" t="s">
        <v>90</v>
      </c>
      <c r="R1085" s="33" t="s">
        <v>90</v>
      </c>
      <c r="S1085" s="33" t="s">
        <v>90</v>
      </c>
      <c r="T1085" s="33" t="s">
        <v>90</v>
      </c>
      <c r="U1085" s="33" t="s">
        <v>90</v>
      </c>
      <c r="V1085" s="17" t="s">
        <v>90</v>
      </c>
      <c r="W1085" s="83">
        <f>SUM(L1085:S1085)</f>
        <v>0</v>
      </c>
    </row>
    <row r="1086" spans="1:23" ht="20.25" customHeight="1" x14ac:dyDescent="0.25">
      <c r="A1086" s="155"/>
      <c r="B1086" s="118" t="s">
        <v>91</v>
      </c>
      <c r="C1086" s="117" t="s">
        <v>90</v>
      </c>
      <c r="D1086" s="64" t="s">
        <v>90</v>
      </c>
      <c r="E1086" s="64" t="s">
        <v>90</v>
      </c>
      <c r="F1086" s="64" t="s">
        <v>90</v>
      </c>
      <c r="G1086" s="64" t="s">
        <v>90</v>
      </c>
      <c r="H1086" s="64" t="s">
        <v>90</v>
      </c>
      <c r="I1086" s="64" t="s">
        <v>90</v>
      </c>
      <c r="J1086" s="64" t="s">
        <v>90</v>
      </c>
      <c r="K1086" s="64" t="s">
        <v>90</v>
      </c>
      <c r="L1086" s="64" t="s">
        <v>90</v>
      </c>
      <c r="M1086" s="12" t="s">
        <v>90</v>
      </c>
      <c r="N1086" s="20" t="s">
        <v>90</v>
      </c>
      <c r="O1086" s="64" t="s">
        <v>90</v>
      </c>
      <c r="P1086" s="64" t="s">
        <v>90</v>
      </c>
      <c r="Q1086" s="64" t="s">
        <v>90</v>
      </c>
      <c r="R1086" s="64" t="s">
        <v>90</v>
      </c>
      <c r="S1086" s="64" t="s">
        <v>90</v>
      </c>
      <c r="T1086" s="64" t="s">
        <v>90</v>
      </c>
      <c r="U1086" s="64" t="s">
        <v>90</v>
      </c>
      <c r="V1086" s="17" t="s">
        <v>90</v>
      </c>
      <c r="W1086" s="83" t="s">
        <v>90</v>
      </c>
    </row>
    <row r="1087" spans="1:23" ht="24" customHeight="1" x14ac:dyDescent="0.25">
      <c r="A1087" s="155"/>
      <c r="B1087" s="118" t="s">
        <v>94</v>
      </c>
      <c r="C1087" s="117" t="s">
        <v>151</v>
      </c>
      <c r="D1087" s="64" t="s">
        <v>90</v>
      </c>
      <c r="E1087" s="104" t="s">
        <v>90</v>
      </c>
      <c r="F1087" s="104" t="s">
        <v>90</v>
      </c>
      <c r="G1087" s="104" t="s">
        <v>90</v>
      </c>
      <c r="H1087" s="64" t="s">
        <v>90</v>
      </c>
      <c r="I1087" s="64" t="s">
        <v>90</v>
      </c>
      <c r="J1087" s="64" t="s">
        <v>90</v>
      </c>
      <c r="K1087" s="64" t="s">
        <v>90</v>
      </c>
      <c r="L1087" s="64" t="s">
        <v>90</v>
      </c>
      <c r="M1087" s="12">
        <v>2850</v>
      </c>
      <c r="N1087" s="12">
        <v>0</v>
      </c>
      <c r="O1087" s="33" t="s">
        <v>90</v>
      </c>
      <c r="P1087" s="33" t="s">
        <v>90</v>
      </c>
      <c r="Q1087" s="33" t="s">
        <v>90</v>
      </c>
      <c r="R1087" s="64" t="s">
        <v>90</v>
      </c>
      <c r="S1087" s="64" t="s">
        <v>90</v>
      </c>
      <c r="T1087" s="64" t="s">
        <v>90</v>
      </c>
      <c r="U1087" s="64" t="s">
        <v>90</v>
      </c>
      <c r="V1087" s="17" t="s">
        <v>90</v>
      </c>
      <c r="W1087" s="93">
        <f>SUM(L1087:S1087)</f>
        <v>2850</v>
      </c>
    </row>
    <row r="1088" spans="1:23" ht="24" customHeight="1" x14ac:dyDescent="0.25">
      <c r="A1088" s="148"/>
      <c r="B1088" s="118" t="s">
        <v>96</v>
      </c>
      <c r="C1088" s="117" t="s">
        <v>151</v>
      </c>
      <c r="D1088" s="104" t="s">
        <v>90</v>
      </c>
      <c r="E1088" s="104" t="s">
        <v>90</v>
      </c>
      <c r="F1088" s="104" t="s">
        <v>90</v>
      </c>
      <c r="G1088" s="104" t="s">
        <v>90</v>
      </c>
      <c r="H1088" s="88" t="s">
        <v>90</v>
      </c>
      <c r="I1088" s="88" t="s">
        <v>90</v>
      </c>
      <c r="J1088" s="88" t="s">
        <v>90</v>
      </c>
      <c r="K1088" s="88" t="s">
        <v>90</v>
      </c>
      <c r="L1088" s="88" t="s">
        <v>90</v>
      </c>
      <c r="M1088" s="12">
        <v>0</v>
      </c>
      <c r="N1088" s="12">
        <v>0</v>
      </c>
      <c r="O1088" s="64" t="s">
        <v>90</v>
      </c>
      <c r="P1088" s="88" t="s">
        <v>90</v>
      </c>
      <c r="Q1088" s="88" t="s">
        <v>90</v>
      </c>
      <c r="R1088" s="88" t="s">
        <v>90</v>
      </c>
      <c r="S1088" s="88" t="s">
        <v>90</v>
      </c>
      <c r="T1088" s="88" t="s">
        <v>90</v>
      </c>
      <c r="U1088" s="88" t="s">
        <v>90</v>
      </c>
      <c r="V1088" s="17" t="s">
        <v>90</v>
      </c>
      <c r="W1088" s="83">
        <f>SUM(L1088:S1088)</f>
        <v>0</v>
      </c>
    </row>
    <row r="1089" spans="1:23" ht="49.5" customHeight="1" x14ac:dyDescent="0.25">
      <c r="A1089" s="147" t="s">
        <v>994</v>
      </c>
      <c r="B1089" s="118" t="s">
        <v>995</v>
      </c>
      <c r="C1089" s="117" t="s">
        <v>92</v>
      </c>
      <c r="D1089" s="64" t="s">
        <v>90</v>
      </c>
      <c r="E1089" s="64" t="s">
        <v>90</v>
      </c>
      <c r="F1089" s="64" t="s">
        <v>863</v>
      </c>
      <c r="G1089" s="64" t="s">
        <v>996</v>
      </c>
      <c r="H1089" s="64" t="s">
        <v>90</v>
      </c>
      <c r="I1089" s="64" t="s">
        <v>90</v>
      </c>
      <c r="J1089" s="64" t="s">
        <v>90</v>
      </c>
      <c r="K1089" s="64" t="s">
        <v>90</v>
      </c>
      <c r="L1089" s="64" t="s">
        <v>90</v>
      </c>
      <c r="M1089" s="12">
        <v>1220</v>
      </c>
      <c r="N1089" s="12">
        <v>0</v>
      </c>
      <c r="O1089" s="33" t="s">
        <v>90</v>
      </c>
      <c r="P1089" s="33" t="s">
        <v>90</v>
      </c>
      <c r="Q1089" s="33" t="s">
        <v>90</v>
      </c>
      <c r="R1089" s="64" t="s">
        <v>90</v>
      </c>
      <c r="S1089" s="64" t="s">
        <v>90</v>
      </c>
      <c r="T1089" s="64" t="s">
        <v>90</v>
      </c>
      <c r="U1089" s="64" t="s">
        <v>90</v>
      </c>
      <c r="V1089" s="17" t="s">
        <v>90</v>
      </c>
      <c r="W1089" s="93">
        <f>SUM(L1089:S1089)</f>
        <v>1220</v>
      </c>
    </row>
    <row r="1090" spans="1:23" ht="23.25" customHeight="1" x14ac:dyDescent="0.25">
      <c r="A1090" s="155"/>
      <c r="B1090" s="118" t="s">
        <v>91</v>
      </c>
      <c r="C1090" s="117" t="s">
        <v>90</v>
      </c>
      <c r="D1090" s="64" t="s">
        <v>90</v>
      </c>
      <c r="E1090" s="64" t="s">
        <v>90</v>
      </c>
      <c r="F1090" s="64" t="s">
        <v>90</v>
      </c>
      <c r="G1090" s="64" t="s">
        <v>90</v>
      </c>
      <c r="H1090" s="64" t="s">
        <v>90</v>
      </c>
      <c r="I1090" s="64" t="s">
        <v>90</v>
      </c>
      <c r="J1090" s="64" t="s">
        <v>90</v>
      </c>
      <c r="K1090" s="64" t="s">
        <v>90</v>
      </c>
      <c r="L1090" s="64" t="s">
        <v>90</v>
      </c>
      <c r="M1090" s="12" t="s">
        <v>90</v>
      </c>
      <c r="N1090" s="64" t="s">
        <v>90</v>
      </c>
      <c r="O1090" s="64" t="s">
        <v>90</v>
      </c>
      <c r="P1090" s="64" t="s">
        <v>90</v>
      </c>
      <c r="Q1090" s="64" t="s">
        <v>90</v>
      </c>
      <c r="R1090" s="64" t="s">
        <v>90</v>
      </c>
      <c r="S1090" s="64" t="s">
        <v>90</v>
      </c>
      <c r="T1090" s="64" t="s">
        <v>90</v>
      </c>
      <c r="U1090" s="64" t="s">
        <v>90</v>
      </c>
      <c r="V1090" s="17" t="s">
        <v>90</v>
      </c>
      <c r="W1090" s="100" t="s">
        <v>90</v>
      </c>
    </row>
    <row r="1091" spans="1:23" ht="21" customHeight="1" x14ac:dyDescent="0.25">
      <c r="A1091" s="155"/>
      <c r="B1091" s="118" t="s">
        <v>94</v>
      </c>
      <c r="C1091" s="117" t="s">
        <v>151</v>
      </c>
      <c r="D1091" s="64" t="s">
        <v>90</v>
      </c>
      <c r="E1091" s="104" t="s">
        <v>90</v>
      </c>
      <c r="F1091" s="104" t="s">
        <v>90</v>
      </c>
      <c r="G1091" s="104" t="s">
        <v>90</v>
      </c>
      <c r="H1091" s="64" t="s">
        <v>90</v>
      </c>
      <c r="I1091" s="64" t="s">
        <v>90</v>
      </c>
      <c r="J1091" s="64" t="s">
        <v>90</v>
      </c>
      <c r="K1091" s="64" t="s">
        <v>90</v>
      </c>
      <c r="L1091" s="64" t="s">
        <v>90</v>
      </c>
      <c r="M1091" s="12">
        <v>100</v>
      </c>
      <c r="N1091" s="33">
        <v>100</v>
      </c>
      <c r="O1091" s="33" t="s">
        <v>90</v>
      </c>
      <c r="P1091" s="33" t="s">
        <v>90</v>
      </c>
      <c r="Q1091" s="33" t="s">
        <v>90</v>
      </c>
      <c r="R1091" s="64" t="s">
        <v>90</v>
      </c>
      <c r="S1091" s="64" t="s">
        <v>90</v>
      </c>
      <c r="T1091" s="64" t="s">
        <v>90</v>
      </c>
      <c r="U1091" s="64" t="s">
        <v>90</v>
      </c>
      <c r="V1091" s="17" t="s">
        <v>90</v>
      </c>
      <c r="W1091" s="93">
        <f>SUM(L1091:S1091)</f>
        <v>200</v>
      </c>
    </row>
    <row r="1092" spans="1:23" ht="23.25" customHeight="1" x14ac:dyDescent="0.25">
      <c r="A1092" s="148"/>
      <c r="B1092" s="118" t="s">
        <v>96</v>
      </c>
      <c r="C1092" s="117" t="s">
        <v>151</v>
      </c>
      <c r="D1092" s="104" t="s">
        <v>90</v>
      </c>
      <c r="E1092" s="104" t="s">
        <v>90</v>
      </c>
      <c r="F1092" s="104" t="s">
        <v>90</v>
      </c>
      <c r="G1092" s="104" t="s">
        <v>90</v>
      </c>
      <c r="H1092" s="88" t="s">
        <v>90</v>
      </c>
      <c r="I1092" s="88" t="s">
        <v>90</v>
      </c>
      <c r="J1092" s="88" t="s">
        <v>90</v>
      </c>
      <c r="K1092" s="88" t="s">
        <v>90</v>
      </c>
      <c r="L1092" s="88" t="s">
        <v>90</v>
      </c>
      <c r="M1092" s="12">
        <v>0</v>
      </c>
      <c r="N1092" s="12">
        <v>0</v>
      </c>
      <c r="O1092" s="64" t="s">
        <v>90</v>
      </c>
      <c r="P1092" s="88" t="s">
        <v>90</v>
      </c>
      <c r="Q1092" s="88" t="s">
        <v>90</v>
      </c>
      <c r="R1092" s="88" t="s">
        <v>90</v>
      </c>
      <c r="S1092" s="88" t="s">
        <v>90</v>
      </c>
      <c r="T1092" s="88" t="s">
        <v>90</v>
      </c>
      <c r="U1092" s="88" t="s">
        <v>90</v>
      </c>
      <c r="V1092" s="17" t="s">
        <v>90</v>
      </c>
      <c r="W1092" s="83">
        <f>SUM(L1092:S1092)</f>
        <v>0</v>
      </c>
    </row>
    <row r="1093" spans="1:23" ht="87.75" customHeight="1" x14ac:dyDescent="0.25">
      <c r="A1093" s="147" t="s">
        <v>997</v>
      </c>
      <c r="B1093" s="122" t="s">
        <v>998</v>
      </c>
      <c r="C1093" s="117" t="s">
        <v>151</v>
      </c>
      <c r="D1093" s="64" t="s">
        <v>90</v>
      </c>
      <c r="E1093" s="64" t="s">
        <v>90</v>
      </c>
      <c r="F1093" s="64" t="s">
        <v>863</v>
      </c>
      <c r="G1093" s="64" t="s">
        <v>996</v>
      </c>
      <c r="H1093" s="64" t="s">
        <v>90</v>
      </c>
      <c r="I1093" s="64" t="s">
        <v>90</v>
      </c>
      <c r="J1093" s="64" t="s">
        <v>90</v>
      </c>
      <c r="K1093" s="64" t="s">
        <v>90</v>
      </c>
      <c r="L1093" s="64" t="s">
        <v>90</v>
      </c>
      <c r="M1093" s="12">
        <v>0</v>
      </c>
      <c r="N1093" s="12">
        <v>0</v>
      </c>
      <c r="O1093" s="33" t="s">
        <v>90</v>
      </c>
      <c r="P1093" s="33" t="s">
        <v>90</v>
      </c>
      <c r="Q1093" s="33" t="s">
        <v>90</v>
      </c>
      <c r="R1093" s="64" t="s">
        <v>90</v>
      </c>
      <c r="S1093" s="64" t="s">
        <v>90</v>
      </c>
      <c r="T1093" s="64" t="s">
        <v>90</v>
      </c>
      <c r="U1093" s="64" t="s">
        <v>90</v>
      </c>
      <c r="V1093" s="17" t="s">
        <v>90</v>
      </c>
      <c r="W1093" s="83">
        <f>SUM(L1093:S1093)</f>
        <v>0</v>
      </c>
    </row>
    <row r="1094" spans="1:23" ht="18" customHeight="1" x14ac:dyDescent="0.25">
      <c r="A1094" s="155"/>
      <c r="B1094" s="118" t="s">
        <v>91</v>
      </c>
      <c r="C1094" s="117" t="s">
        <v>90</v>
      </c>
      <c r="D1094" s="64">
        <v>0.3</v>
      </c>
      <c r="E1094" s="64" t="s">
        <v>90</v>
      </c>
      <c r="F1094" s="64" t="s">
        <v>90</v>
      </c>
      <c r="G1094" s="64" t="s">
        <v>90</v>
      </c>
      <c r="H1094" s="64" t="s">
        <v>90</v>
      </c>
      <c r="I1094" s="64" t="s">
        <v>90</v>
      </c>
      <c r="J1094" s="64" t="s">
        <v>90</v>
      </c>
      <c r="K1094" s="64" t="s">
        <v>90</v>
      </c>
      <c r="L1094" s="64" t="s">
        <v>90</v>
      </c>
      <c r="M1094" s="12" t="s">
        <v>90</v>
      </c>
      <c r="N1094" s="64" t="s">
        <v>90</v>
      </c>
      <c r="O1094" s="64" t="s">
        <v>90</v>
      </c>
      <c r="P1094" s="64" t="s">
        <v>90</v>
      </c>
      <c r="Q1094" s="64" t="s">
        <v>90</v>
      </c>
      <c r="R1094" s="64" t="s">
        <v>90</v>
      </c>
      <c r="S1094" s="64" t="s">
        <v>90</v>
      </c>
      <c r="T1094" s="64" t="s">
        <v>90</v>
      </c>
      <c r="U1094" s="64" t="s">
        <v>90</v>
      </c>
      <c r="V1094" s="17" t="s">
        <v>90</v>
      </c>
      <c r="W1094" s="94" t="s">
        <v>90</v>
      </c>
    </row>
    <row r="1095" spans="1:23" ht="21.75" customHeight="1" x14ac:dyDescent="0.25">
      <c r="A1095" s="155"/>
      <c r="B1095" s="118" t="s">
        <v>94</v>
      </c>
      <c r="C1095" s="117" t="s">
        <v>151</v>
      </c>
      <c r="D1095" s="64" t="s">
        <v>90</v>
      </c>
      <c r="E1095" s="104" t="s">
        <v>90</v>
      </c>
      <c r="F1095" s="104" t="s">
        <v>90</v>
      </c>
      <c r="G1095" s="104" t="s">
        <v>90</v>
      </c>
      <c r="H1095" s="64" t="s">
        <v>90</v>
      </c>
      <c r="I1095" s="64" t="s">
        <v>90</v>
      </c>
      <c r="J1095" s="64" t="s">
        <v>90</v>
      </c>
      <c r="K1095" s="64" t="s">
        <v>90</v>
      </c>
      <c r="L1095" s="64" t="s">
        <v>90</v>
      </c>
      <c r="M1095" s="12">
        <f>M1099</f>
        <v>150</v>
      </c>
      <c r="N1095" s="33">
        <f>N1099</f>
        <v>150</v>
      </c>
      <c r="O1095" s="33" t="s">
        <v>90</v>
      </c>
      <c r="P1095" s="33" t="s">
        <v>90</v>
      </c>
      <c r="Q1095" s="64" t="s">
        <v>90</v>
      </c>
      <c r="R1095" s="64" t="s">
        <v>90</v>
      </c>
      <c r="S1095" s="64" t="s">
        <v>90</v>
      </c>
      <c r="T1095" s="64" t="s">
        <v>90</v>
      </c>
      <c r="U1095" s="64" t="s">
        <v>90</v>
      </c>
      <c r="V1095" s="17" t="s">
        <v>90</v>
      </c>
      <c r="W1095" s="93">
        <f>SUM(L1095:S1095)</f>
        <v>300</v>
      </c>
    </row>
    <row r="1096" spans="1:23" ht="21.75" customHeight="1" x14ac:dyDescent="0.25">
      <c r="A1096" s="148"/>
      <c r="B1096" s="118" t="s">
        <v>96</v>
      </c>
      <c r="C1096" s="117" t="s">
        <v>151</v>
      </c>
      <c r="D1096" s="104" t="s">
        <v>90</v>
      </c>
      <c r="E1096" s="104" t="s">
        <v>90</v>
      </c>
      <c r="F1096" s="64" t="s">
        <v>90</v>
      </c>
      <c r="G1096" s="64" t="s">
        <v>90</v>
      </c>
      <c r="K1096" s="33"/>
      <c r="L1096" s="33"/>
      <c r="M1096" s="12">
        <v>0</v>
      </c>
      <c r="N1096" s="20">
        <v>0</v>
      </c>
      <c r="O1096" s="33" t="s">
        <v>90</v>
      </c>
      <c r="P1096" s="33" t="s">
        <v>90</v>
      </c>
      <c r="Q1096" s="33" t="s">
        <v>90</v>
      </c>
      <c r="R1096" s="33" t="s">
        <v>90</v>
      </c>
      <c r="S1096" s="33" t="s">
        <v>90</v>
      </c>
      <c r="T1096" s="33" t="s">
        <v>90</v>
      </c>
      <c r="U1096" s="33" t="s">
        <v>90</v>
      </c>
      <c r="V1096" s="17" t="s">
        <v>90</v>
      </c>
      <c r="W1096" s="83">
        <f>SUM(L1096:S1096)</f>
        <v>0</v>
      </c>
    </row>
    <row r="1097" spans="1:23" ht="84" customHeight="1" x14ac:dyDescent="0.25">
      <c r="A1097" s="147" t="s">
        <v>999</v>
      </c>
      <c r="B1097" s="118" t="s">
        <v>1000</v>
      </c>
      <c r="C1097" s="117" t="s">
        <v>151</v>
      </c>
      <c r="D1097" s="64" t="s">
        <v>90</v>
      </c>
      <c r="E1097" s="64" t="s">
        <v>90</v>
      </c>
      <c r="F1097" s="64" t="s">
        <v>863</v>
      </c>
      <c r="G1097" s="64" t="s">
        <v>996</v>
      </c>
      <c r="H1097" s="64" t="s">
        <v>90</v>
      </c>
      <c r="I1097" s="64" t="s">
        <v>90</v>
      </c>
      <c r="J1097" s="64" t="s">
        <v>90</v>
      </c>
      <c r="K1097" s="64" t="s">
        <v>90</v>
      </c>
      <c r="L1097" s="64" t="s">
        <v>90</v>
      </c>
      <c r="M1097" s="12">
        <v>0</v>
      </c>
      <c r="N1097" s="33">
        <v>0</v>
      </c>
      <c r="O1097" s="33" t="s">
        <v>90</v>
      </c>
      <c r="P1097" s="33" t="s">
        <v>90</v>
      </c>
      <c r="Q1097" s="64" t="s">
        <v>90</v>
      </c>
      <c r="R1097" s="64" t="s">
        <v>90</v>
      </c>
      <c r="S1097" s="64" t="s">
        <v>90</v>
      </c>
      <c r="T1097" s="64" t="s">
        <v>90</v>
      </c>
      <c r="U1097" s="64" t="s">
        <v>90</v>
      </c>
      <c r="V1097" s="17" t="s">
        <v>90</v>
      </c>
      <c r="W1097" s="83">
        <f>SUM(L1097:S1097)</f>
        <v>0</v>
      </c>
    </row>
    <row r="1098" spans="1:23" ht="21.75" customHeight="1" x14ac:dyDescent="0.25">
      <c r="A1098" s="155"/>
      <c r="B1098" s="118" t="s">
        <v>91</v>
      </c>
      <c r="C1098" s="117" t="s">
        <v>90</v>
      </c>
      <c r="D1098" s="64" t="s">
        <v>90</v>
      </c>
      <c r="E1098" s="64" t="s">
        <v>90</v>
      </c>
      <c r="F1098" s="64" t="s">
        <v>90</v>
      </c>
      <c r="G1098" s="64" t="s">
        <v>90</v>
      </c>
      <c r="H1098" s="64" t="s">
        <v>90</v>
      </c>
      <c r="I1098" s="64" t="s">
        <v>90</v>
      </c>
      <c r="J1098" s="64" t="s">
        <v>90</v>
      </c>
      <c r="K1098" s="64" t="s">
        <v>90</v>
      </c>
      <c r="L1098" s="64" t="s">
        <v>90</v>
      </c>
      <c r="M1098" s="12" t="s">
        <v>90</v>
      </c>
      <c r="N1098" s="64" t="s">
        <v>90</v>
      </c>
      <c r="O1098" s="64" t="s">
        <v>90</v>
      </c>
      <c r="P1098" s="64" t="s">
        <v>90</v>
      </c>
      <c r="Q1098" s="64" t="s">
        <v>90</v>
      </c>
      <c r="R1098" s="64" t="s">
        <v>90</v>
      </c>
      <c r="S1098" s="64" t="s">
        <v>90</v>
      </c>
      <c r="T1098" s="64" t="s">
        <v>90</v>
      </c>
      <c r="U1098" s="64" t="s">
        <v>90</v>
      </c>
      <c r="V1098" s="17" t="s">
        <v>90</v>
      </c>
      <c r="W1098" s="94" t="s">
        <v>90</v>
      </c>
    </row>
    <row r="1099" spans="1:23" ht="24" customHeight="1" x14ac:dyDescent="0.25">
      <c r="A1099" s="155"/>
      <c r="B1099" s="118" t="s">
        <v>94</v>
      </c>
      <c r="C1099" s="117" t="s">
        <v>151</v>
      </c>
      <c r="D1099" s="104" t="s">
        <v>90</v>
      </c>
      <c r="E1099" s="64" t="s">
        <v>90</v>
      </c>
      <c r="F1099" s="104" t="s">
        <v>90</v>
      </c>
      <c r="G1099" s="104" t="s">
        <v>90</v>
      </c>
      <c r="H1099" s="64" t="s">
        <v>90</v>
      </c>
      <c r="I1099" s="64" t="s">
        <v>90</v>
      </c>
      <c r="J1099" s="64" t="s">
        <v>90</v>
      </c>
      <c r="K1099" s="64" t="s">
        <v>90</v>
      </c>
      <c r="L1099" s="64" t="s">
        <v>90</v>
      </c>
      <c r="M1099" s="12">
        <v>150</v>
      </c>
      <c r="N1099" s="33">
        <v>150</v>
      </c>
      <c r="O1099" s="33" t="s">
        <v>90</v>
      </c>
      <c r="P1099" s="33" t="s">
        <v>90</v>
      </c>
      <c r="Q1099" s="33" t="s">
        <v>90</v>
      </c>
      <c r="R1099" s="33" t="s">
        <v>90</v>
      </c>
      <c r="S1099" s="33" t="s">
        <v>90</v>
      </c>
      <c r="T1099" s="33" t="s">
        <v>90</v>
      </c>
      <c r="U1099" s="33" t="s">
        <v>90</v>
      </c>
      <c r="V1099" s="17" t="s">
        <v>90</v>
      </c>
      <c r="W1099" s="93">
        <f>SUM(L1099:S1099)</f>
        <v>300</v>
      </c>
    </row>
    <row r="1100" spans="1:23" ht="21" customHeight="1" x14ac:dyDescent="0.25">
      <c r="A1100" s="148"/>
      <c r="B1100" s="118" t="s">
        <v>96</v>
      </c>
      <c r="C1100" s="117" t="s">
        <v>151</v>
      </c>
      <c r="D1100" s="64" t="s">
        <v>90</v>
      </c>
      <c r="E1100" s="104" t="s">
        <v>90</v>
      </c>
      <c r="F1100" s="64" t="s">
        <v>90</v>
      </c>
      <c r="G1100" s="64" t="s">
        <v>90</v>
      </c>
      <c r="H1100" s="88" t="s">
        <v>90</v>
      </c>
      <c r="I1100" s="88" t="s">
        <v>90</v>
      </c>
      <c r="J1100" s="88" t="s">
        <v>90</v>
      </c>
      <c r="K1100" s="88" t="s">
        <v>90</v>
      </c>
      <c r="L1100" s="88" t="s">
        <v>90</v>
      </c>
      <c r="M1100" s="12">
        <v>0</v>
      </c>
      <c r="N1100" s="20">
        <v>0</v>
      </c>
      <c r="O1100" s="64" t="s">
        <v>90</v>
      </c>
      <c r="P1100" s="88" t="s">
        <v>90</v>
      </c>
      <c r="Q1100" s="88" t="s">
        <v>90</v>
      </c>
      <c r="R1100" s="88" t="s">
        <v>90</v>
      </c>
      <c r="S1100" s="88" t="s">
        <v>90</v>
      </c>
      <c r="T1100" s="88" t="s">
        <v>90</v>
      </c>
      <c r="U1100" s="88" t="s">
        <v>90</v>
      </c>
      <c r="V1100" s="88" t="s">
        <v>90</v>
      </c>
      <c r="W1100" s="100">
        <v>0</v>
      </c>
    </row>
    <row r="1101" spans="1:23" ht="89.25" customHeight="1" x14ac:dyDescent="0.25">
      <c r="B1101" s="122" t="s">
        <v>597</v>
      </c>
      <c r="C1101" s="117" t="s">
        <v>90</v>
      </c>
      <c r="D1101" s="64" t="s">
        <v>90</v>
      </c>
      <c r="E1101" s="64" t="s">
        <v>90</v>
      </c>
      <c r="F1101" s="64" t="s">
        <v>90</v>
      </c>
      <c r="G1101" s="64" t="s">
        <v>90</v>
      </c>
      <c r="H1101" s="64" t="s">
        <v>90</v>
      </c>
      <c r="I1101" s="64" t="s">
        <v>90</v>
      </c>
      <c r="J1101" s="64" t="s">
        <v>90</v>
      </c>
      <c r="K1101" s="64" t="s">
        <v>90</v>
      </c>
      <c r="L1101" s="64" t="s">
        <v>90</v>
      </c>
      <c r="M1101" s="12" t="s">
        <v>90</v>
      </c>
      <c r="N1101" s="64" t="s">
        <v>90</v>
      </c>
      <c r="O1101" s="64" t="s">
        <v>90</v>
      </c>
      <c r="P1101" s="64" t="s">
        <v>90</v>
      </c>
      <c r="Q1101" s="33" t="s">
        <v>90</v>
      </c>
      <c r="R1101" s="64" t="s">
        <v>90</v>
      </c>
      <c r="S1101" s="64" t="s">
        <v>90</v>
      </c>
      <c r="T1101" s="64" t="s">
        <v>90</v>
      </c>
      <c r="U1101" s="64" t="s">
        <v>90</v>
      </c>
      <c r="V1101" s="64" t="s">
        <v>90</v>
      </c>
      <c r="W1101" s="94" t="s">
        <v>90</v>
      </c>
    </row>
    <row r="1102" spans="1:23" ht="313.5" customHeight="1" x14ac:dyDescent="0.25">
      <c r="A1102" s="57" t="s">
        <v>503</v>
      </c>
      <c r="B1102" s="122" t="s">
        <v>532</v>
      </c>
      <c r="C1102" s="117" t="s">
        <v>90</v>
      </c>
      <c r="D1102" s="64" t="s">
        <v>90</v>
      </c>
      <c r="E1102" s="64" t="s">
        <v>90</v>
      </c>
      <c r="F1102" s="64" t="s">
        <v>616</v>
      </c>
      <c r="G1102" s="64" t="s">
        <v>547</v>
      </c>
      <c r="H1102" s="64" t="s">
        <v>90</v>
      </c>
      <c r="I1102" s="64" t="s">
        <v>90</v>
      </c>
      <c r="J1102" s="64" t="s">
        <v>90</v>
      </c>
      <c r="K1102" s="64" t="s">
        <v>90</v>
      </c>
      <c r="L1102" s="64" t="s">
        <v>90</v>
      </c>
      <c r="M1102" s="64" t="s">
        <v>90</v>
      </c>
      <c r="N1102" s="64" t="s">
        <v>90</v>
      </c>
      <c r="O1102" s="64" t="s">
        <v>90</v>
      </c>
      <c r="P1102" s="64" t="s">
        <v>90</v>
      </c>
      <c r="Q1102" s="64" t="s">
        <v>90</v>
      </c>
      <c r="R1102" s="64" t="s">
        <v>90</v>
      </c>
      <c r="S1102" s="64" t="s">
        <v>90</v>
      </c>
      <c r="T1102" s="64" t="s">
        <v>90</v>
      </c>
      <c r="U1102" s="64" t="s">
        <v>90</v>
      </c>
      <c r="V1102" s="64" t="s">
        <v>90</v>
      </c>
      <c r="W1102" s="94" t="s">
        <v>90</v>
      </c>
    </row>
    <row r="1103" spans="1:23" ht="32.25" customHeight="1" x14ac:dyDescent="0.25">
      <c r="A1103" s="59"/>
      <c r="B1103" s="118" t="s">
        <v>91</v>
      </c>
      <c r="C1103" s="117" t="s">
        <v>151</v>
      </c>
      <c r="D1103" s="64" t="s">
        <v>90</v>
      </c>
      <c r="E1103" s="64" t="s">
        <v>90</v>
      </c>
      <c r="F1103" s="64" t="s">
        <v>90</v>
      </c>
      <c r="G1103" s="64" t="s">
        <v>90</v>
      </c>
      <c r="H1103" s="64" t="s">
        <v>90</v>
      </c>
      <c r="I1103" s="64" t="s">
        <v>90</v>
      </c>
      <c r="J1103" s="64" t="s">
        <v>90</v>
      </c>
      <c r="K1103" s="20">
        <v>0</v>
      </c>
      <c r="L1103" s="20">
        <v>0</v>
      </c>
      <c r="M1103" s="20">
        <v>0</v>
      </c>
      <c r="N1103" s="20">
        <v>0</v>
      </c>
      <c r="O1103" s="20">
        <v>0</v>
      </c>
      <c r="P1103" s="20">
        <v>0</v>
      </c>
      <c r="Q1103" s="20">
        <v>0</v>
      </c>
      <c r="R1103" s="33">
        <f>SUM(R1107,R1119,R1131,R1139,R1144)</f>
        <v>0</v>
      </c>
      <c r="S1103" s="33">
        <f>SUM(S1107,S1119,S1131,S1139,S1144)</f>
        <v>0</v>
      </c>
      <c r="T1103" s="46">
        <f>T1111+T1119+T1131+T1139+T1144</f>
        <v>3850</v>
      </c>
      <c r="U1103" s="33">
        <f>SUM(U1107,U1119,U1131,U1139,U1144)</f>
        <v>40717.5</v>
      </c>
      <c r="V1103" s="33">
        <f>SUM(V1107,V1119,V1131,V1139,V1144)</f>
        <v>33196.199999999997</v>
      </c>
      <c r="W1103" s="93">
        <f>SUM(K1103:S1103)+T1103+U1103+V1103</f>
        <v>77763.7</v>
      </c>
    </row>
    <row r="1104" spans="1:23" ht="35.25" customHeight="1" x14ac:dyDescent="0.25">
      <c r="A1104" s="64" t="s">
        <v>493</v>
      </c>
      <c r="B1104" s="118" t="s">
        <v>1014</v>
      </c>
      <c r="C1104" s="117" t="s">
        <v>126</v>
      </c>
      <c r="D1104" s="64" t="s">
        <v>90</v>
      </c>
      <c r="E1104" s="64" t="s">
        <v>90</v>
      </c>
      <c r="F1104" s="64" t="s">
        <v>90</v>
      </c>
      <c r="G1104" s="64" t="s">
        <v>90</v>
      </c>
      <c r="H1104" s="64" t="s">
        <v>90</v>
      </c>
      <c r="I1104" s="64" t="s">
        <v>90</v>
      </c>
      <c r="J1104" s="64" t="s">
        <v>90</v>
      </c>
      <c r="K1104" s="64" t="s">
        <v>90</v>
      </c>
      <c r="L1104" s="64" t="s">
        <v>90</v>
      </c>
      <c r="M1104" s="64" t="s">
        <v>90</v>
      </c>
      <c r="N1104" s="64" t="s">
        <v>90</v>
      </c>
      <c r="O1104" s="64" t="s">
        <v>90</v>
      </c>
      <c r="P1104" s="64" t="s">
        <v>90</v>
      </c>
      <c r="Q1104" s="64" t="s">
        <v>90</v>
      </c>
      <c r="R1104" s="64">
        <v>126</v>
      </c>
      <c r="S1104" s="64">
        <v>100</v>
      </c>
      <c r="T1104" s="64">
        <v>100</v>
      </c>
      <c r="U1104" s="64">
        <v>100</v>
      </c>
      <c r="V1104" s="64">
        <v>100</v>
      </c>
      <c r="W1104" s="94">
        <f>SUM(R1104:U1104)</f>
        <v>426</v>
      </c>
    </row>
    <row r="1105" spans="1:23" ht="36.75" customHeight="1" x14ac:dyDescent="0.25">
      <c r="A1105" s="64" t="s">
        <v>494</v>
      </c>
      <c r="B1105" s="118" t="s">
        <v>1015</v>
      </c>
      <c r="C1105" s="117" t="s">
        <v>99</v>
      </c>
      <c r="D1105" s="64">
        <v>1</v>
      </c>
      <c r="E1105" s="64" t="s">
        <v>90</v>
      </c>
      <c r="F1105" s="64" t="s">
        <v>90</v>
      </c>
      <c r="G1105" s="64" t="s">
        <v>90</v>
      </c>
      <c r="H1105" s="64" t="s">
        <v>90</v>
      </c>
      <c r="I1105" s="64" t="s">
        <v>90</v>
      </c>
      <c r="J1105" s="64" t="s">
        <v>90</v>
      </c>
      <c r="K1105" s="64" t="s">
        <v>90</v>
      </c>
      <c r="L1105" s="64" t="s">
        <v>90</v>
      </c>
      <c r="M1105" s="64" t="s">
        <v>90</v>
      </c>
      <c r="N1105" s="64" t="s">
        <v>90</v>
      </c>
      <c r="O1105" s="64" t="s">
        <v>90</v>
      </c>
      <c r="P1105" s="64" t="s">
        <v>90</v>
      </c>
      <c r="Q1105" s="64" t="s">
        <v>90</v>
      </c>
      <c r="R1105" s="64">
        <v>17.3</v>
      </c>
      <c r="S1105" s="64">
        <v>13.5</v>
      </c>
      <c r="T1105" s="20">
        <v>14</v>
      </c>
      <c r="U1105" s="64">
        <v>14.9</v>
      </c>
      <c r="V1105" s="20">
        <v>15</v>
      </c>
      <c r="W1105" s="94" t="s">
        <v>90</v>
      </c>
    </row>
    <row r="1106" spans="1:23" ht="51" customHeight="1" x14ac:dyDescent="0.25">
      <c r="A1106" s="21" t="s">
        <v>1064</v>
      </c>
      <c r="B1106" s="139" t="s">
        <v>533</v>
      </c>
      <c r="C1106" s="132" t="s">
        <v>90</v>
      </c>
      <c r="D1106" s="64">
        <v>1</v>
      </c>
      <c r="E1106" s="64" t="s">
        <v>90</v>
      </c>
      <c r="F1106" s="64" t="s">
        <v>90</v>
      </c>
      <c r="G1106" s="64" t="s">
        <v>90</v>
      </c>
      <c r="H1106" s="46" t="s">
        <v>90</v>
      </c>
      <c r="I1106" s="46" t="s">
        <v>90</v>
      </c>
      <c r="J1106" s="46" t="s">
        <v>90</v>
      </c>
      <c r="K1106" s="46" t="s">
        <v>90</v>
      </c>
      <c r="L1106" s="46" t="s">
        <v>90</v>
      </c>
      <c r="M1106" s="46" t="s">
        <v>90</v>
      </c>
      <c r="N1106" s="46" t="s">
        <v>90</v>
      </c>
      <c r="O1106" s="46" t="s">
        <v>90</v>
      </c>
      <c r="P1106" s="46" t="s">
        <v>90</v>
      </c>
      <c r="Q1106" s="46" t="s">
        <v>90</v>
      </c>
      <c r="R1106" s="46" t="s">
        <v>90</v>
      </c>
      <c r="S1106" s="46" t="s">
        <v>90</v>
      </c>
      <c r="T1106" s="46" t="s">
        <v>90</v>
      </c>
      <c r="U1106" s="46" t="s">
        <v>90</v>
      </c>
      <c r="V1106" s="46" t="s">
        <v>90</v>
      </c>
      <c r="W1106" s="99" t="s">
        <v>90</v>
      </c>
    </row>
    <row r="1107" spans="1:23" ht="28.5" customHeight="1" x14ac:dyDescent="0.25">
      <c r="A1107" s="65"/>
      <c r="B1107" s="118" t="s">
        <v>91</v>
      </c>
      <c r="C1107" s="117" t="s">
        <v>151</v>
      </c>
      <c r="D1107" s="46">
        <v>1</v>
      </c>
      <c r="E1107" s="46" t="s">
        <v>90</v>
      </c>
      <c r="F1107" s="46" t="s">
        <v>616</v>
      </c>
      <c r="G1107" s="64" t="s">
        <v>90</v>
      </c>
      <c r="H1107" s="64" t="s">
        <v>90</v>
      </c>
      <c r="I1107" s="64" t="s">
        <v>90</v>
      </c>
      <c r="J1107" s="64" t="s">
        <v>90</v>
      </c>
      <c r="K1107" s="20">
        <v>0</v>
      </c>
      <c r="L1107" s="20">
        <v>0</v>
      </c>
      <c r="M1107" s="20">
        <v>0</v>
      </c>
      <c r="N1107" s="20">
        <v>0</v>
      </c>
      <c r="O1107" s="20">
        <v>0</v>
      </c>
      <c r="P1107" s="20">
        <v>0</v>
      </c>
      <c r="Q1107" s="20">
        <v>0</v>
      </c>
      <c r="R1107" s="20">
        <v>0</v>
      </c>
      <c r="S1107" s="20">
        <v>0</v>
      </c>
      <c r="T1107" s="12">
        <f>T1111+T1114+T1117</f>
        <v>750</v>
      </c>
      <c r="U1107" s="12">
        <f t="shared" ref="U1107:V1107" si="160">U1111+U1114+U1117</f>
        <v>850</v>
      </c>
      <c r="V1107" s="12">
        <f t="shared" si="160"/>
        <v>850</v>
      </c>
      <c r="W1107" s="93">
        <f>SUM(T1107:U1107)</f>
        <v>1600</v>
      </c>
    </row>
    <row r="1108" spans="1:23" ht="122.25" customHeight="1" x14ac:dyDescent="0.25">
      <c r="A1108" s="46" t="s">
        <v>504</v>
      </c>
      <c r="B1108" s="140" t="s">
        <v>534</v>
      </c>
      <c r="C1108" s="132" t="s">
        <v>90</v>
      </c>
      <c r="D1108" s="64" t="s">
        <v>90</v>
      </c>
      <c r="E1108" s="64" t="s">
        <v>90</v>
      </c>
      <c r="F1108" s="64" t="s">
        <v>616</v>
      </c>
      <c r="G1108" s="64" t="s">
        <v>548</v>
      </c>
      <c r="H1108" s="46" t="s">
        <v>90</v>
      </c>
      <c r="I1108" s="46" t="s">
        <v>90</v>
      </c>
      <c r="J1108" s="46" t="s">
        <v>90</v>
      </c>
      <c r="K1108" s="46" t="s">
        <v>90</v>
      </c>
      <c r="L1108" s="46" t="s">
        <v>90</v>
      </c>
      <c r="M1108" s="46" t="s">
        <v>90</v>
      </c>
      <c r="N1108" s="46" t="s">
        <v>90</v>
      </c>
      <c r="O1108" s="46" t="s">
        <v>90</v>
      </c>
      <c r="P1108" s="46" t="s">
        <v>90</v>
      </c>
      <c r="Q1108" s="46" t="s">
        <v>90</v>
      </c>
      <c r="R1108" s="46" t="s">
        <v>90</v>
      </c>
      <c r="S1108" s="46" t="s">
        <v>90</v>
      </c>
      <c r="T1108" s="46" t="s">
        <v>90</v>
      </c>
      <c r="U1108" s="46" t="s">
        <v>90</v>
      </c>
      <c r="V1108" s="46" t="s">
        <v>90</v>
      </c>
      <c r="W1108" s="99" t="s">
        <v>90</v>
      </c>
    </row>
    <row r="1109" spans="1:23" ht="119.25" customHeight="1" x14ac:dyDescent="0.25">
      <c r="A1109" s="46" t="s">
        <v>505</v>
      </c>
      <c r="B1109" s="140" t="s">
        <v>535</v>
      </c>
      <c r="C1109" s="132" t="s">
        <v>90</v>
      </c>
      <c r="D1109" s="46">
        <v>1</v>
      </c>
      <c r="E1109" s="46" t="s">
        <v>90</v>
      </c>
      <c r="F1109" s="46" t="s">
        <v>616</v>
      </c>
      <c r="G1109" s="64" t="s">
        <v>548</v>
      </c>
      <c r="H1109" s="46" t="s">
        <v>90</v>
      </c>
      <c r="I1109" s="46" t="s">
        <v>90</v>
      </c>
      <c r="J1109" s="46" t="s">
        <v>90</v>
      </c>
      <c r="K1109" s="46" t="s">
        <v>90</v>
      </c>
      <c r="L1109" s="46" t="s">
        <v>90</v>
      </c>
      <c r="M1109" s="46" t="s">
        <v>90</v>
      </c>
      <c r="N1109" s="46" t="s">
        <v>90</v>
      </c>
      <c r="O1109" s="46" t="s">
        <v>90</v>
      </c>
      <c r="P1109" s="46" t="s">
        <v>90</v>
      </c>
      <c r="Q1109" s="46" t="s">
        <v>90</v>
      </c>
      <c r="R1109" s="46" t="s">
        <v>90</v>
      </c>
      <c r="S1109" s="64" t="s">
        <v>90</v>
      </c>
      <c r="T1109" s="5" t="s">
        <v>90</v>
      </c>
      <c r="U1109" s="64" t="s">
        <v>90</v>
      </c>
      <c r="V1109" s="64" t="s">
        <v>90</v>
      </c>
      <c r="W1109" s="94" t="s">
        <v>90</v>
      </c>
    </row>
    <row r="1110" spans="1:23" ht="68.25" customHeight="1" x14ac:dyDescent="0.25">
      <c r="A1110" s="65" t="s">
        <v>506</v>
      </c>
      <c r="B1110" s="140" t="s">
        <v>1065</v>
      </c>
      <c r="C1110" s="132" t="s">
        <v>73</v>
      </c>
      <c r="D1110" s="46">
        <v>1</v>
      </c>
      <c r="E1110" s="64" t="s">
        <v>38</v>
      </c>
      <c r="F1110" s="46" t="s">
        <v>616</v>
      </c>
      <c r="G1110" s="46" t="s">
        <v>90</v>
      </c>
      <c r="H1110" s="46" t="s">
        <v>90</v>
      </c>
      <c r="I1110" s="46" t="s">
        <v>90</v>
      </c>
      <c r="J1110" s="46" t="s">
        <v>90</v>
      </c>
      <c r="K1110" s="46" t="s">
        <v>90</v>
      </c>
      <c r="L1110" s="46" t="s">
        <v>90</v>
      </c>
      <c r="M1110" s="46" t="s">
        <v>90</v>
      </c>
      <c r="N1110" s="46" t="s">
        <v>90</v>
      </c>
      <c r="O1110" s="46" t="s">
        <v>90</v>
      </c>
      <c r="P1110" s="46" t="s">
        <v>90</v>
      </c>
      <c r="Q1110" s="46" t="s">
        <v>90</v>
      </c>
      <c r="R1110" s="26">
        <v>0</v>
      </c>
      <c r="S1110" s="64">
        <v>0</v>
      </c>
      <c r="T1110" s="7">
        <v>25</v>
      </c>
      <c r="U1110" s="7">
        <v>25</v>
      </c>
      <c r="V1110" s="7">
        <v>25</v>
      </c>
      <c r="W1110" s="93" t="s">
        <v>90</v>
      </c>
    </row>
    <row r="1111" spans="1:23" ht="33.75" customHeight="1" x14ac:dyDescent="0.25">
      <c r="A1111" s="67"/>
      <c r="B1111" s="118" t="s">
        <v>91</v>
      </c>
      <c r="C1111" s="117" t="s">
        <v>151</v>
      </c>
      <c r="D1111" s="46">
        <v>1</v>
      </c>
      <c r="E1111" s="64" t="s">
        <v>90</v>
      </c>
      <c r="F1111" s="46" t="s">
        <v>90</v>
      </c>
      <c r="G1111" s="5" t="s">
        <v>90</v>
      </c>
      <c r="H1111" s="64">
        <v>1002</v>
      </c>
      <c r="I1111" s="64" t="s">
        <v>408</v>
      </c>
      <c r="J1111" s="64">
        <v>621</v>
      </c>
      <c r="K1111" s="20">
        <v>0</v>
      </c>
      <c r="L1111" s="20">
        <v>0</v>
      </c>
      <c r="M1111" s="20">
        <v>0</v>
      </c>
      <c r="N1111" s="20">
        <v>0</v>
      </c>
      <c r="O1111" s="20">
        <v>0</v>
      </c>
      <c r="P1111" s="20">
        <v>0</v>
      </c>
      <c r="Q1111" s="20">
        <v>0</v>
      </c>
      <c r="R1111" s="20">
        <v>0</v>
      </c>
      <c r="S1111" s="20">
        <v>0</v>
      </c>
      <c r="T1111" s="114">
        <v>750</v>
      </c>
      <c r="U1111" s="114">
        <v>850</v>
      </c>
      <c r="V1111" s="114">
        <v>850</v>
      </c>
      <c r="W1111" s="93">
        <f t="shared" ref="W1111:W1137" si="161">SUM(K1111:S1111)+T1111+U1111+V1111</f>
        <v>2450</v>
      </c>
    </row>
    <row r="1112" spans="1:23" ht="119.25" customHeight="1" x14ac:dyDescent="0.25">
      <c r="A1112" s="46" t="s">
        <v>507</v>
      </c>
      <c r="B1112" s="140" t="s">
        <v>314</v>
      </c>
      <c r="C1112" s="132" t="s">
        <v>90</v>
      </c>
      <c r="D1112" s="64" t="s">
        <v>90</v>
      </c>
      <c r="E1112" s="64" t="s">
        <v>90</v>
      </c>
      <c r="F1112" s="46" t="s">
        <v>616</v>
      </c>
      <c r="G1112" s="64" t="s">
        <v>548</v>
      </c>
      <c r="H1112" s="46" t="s">
        <v>90</v>
      </c>
      <c r="I1112" s="46" t="s">
        <v>90</v>
      </c>
      <c r="J1112" s="46" t="s">
        <v>90</v>
      </c>
      <c r="K1112" s="46" t="s">
        <v>90</v>
      </c>
      <c r="L1112" s="46" t="s">
        <v>90</v>
      </c>
      <c r="M1112" s="46" t="s">
        <v>90</v>
      </c>
      <c r="N1112" s="46" t="s">
        <v>90</v>
      </c>
      <c r="O1112" s="46" t="s">
        <v>90</v>
      </c>
      <c r="P1112" s="46" t="s">
        <v>90</v>
      </c>
      <c r="Q1112" s="46" t="s">
        <v>90</v>
      </c>
      <c r="R1112" s="46" t="s">
        <v>90</v>
      </c>
      <c r="S1112" s="46" t="s">
        <v>90</v>
      </c>
      <c r="T1112" s="46" t="s">
        <v>90</v>
      </c>
      <c r="U1112" s="46" t="s">
        <v>90</v>
      </c>
      <c r="V1112" s="46" t="s">
        <v>90</v>
      </c>
      <c r="W1112" s="93"/>
    </row>
    <row r="1113" spans="1:23" ht="52.5" customHeight="1" x14ac:dyDescent="0.25">
      <c r="A1113" s="65" t="s">
        <v>508</v>
      </c>
      <c r="B1113" s="140" t="s">
        <v>313</v>
      </c>
      <c r="C1113" s="132" t="s">
        <v>73</v>
      </c>
      <c r="D1113" s="46">
        <v>1</v>
      </c>
      <c r="E1113" s="64" t="s">
        <v>38</v>
      </c>
      <c r="F1113" s="46" t="s">
        <v>616</v>
      </c>
      <c r="G1113" s="64" t="s">
        <v>90</v>
      </c>
      <c r="H1113" s="64" t="s">
        <v>90</v>
      </c>
      <c r="I1113" s="64" t="s">
        <v>90</v>
      </c>
      <c r="J1113" s="64" t="s">
        <v>90</v>
      </c>
      <c r="K1113" s="64" t="s">
        <v>90</v>
      </c>
      <c r="L1113" s="64" t="s">
        <v>90</v>
      </c>
      <c r="M1113" s="64" t="s">
        <v>90</v>
      </c>
      <c r="N1113" s="64" t="s">
        <v>90</v>
      </c>
      <c r="O1113" s="64" t="s">
        <v>90</v>
      </c>
      <c r="P1113" s="64" t="s">
        <v>90</v>
      </c>
      <c r="Q1113" s="64" t="s">
        <v>90</v>
      </c>
      <c r="R1113" s="46">
        <v>3</v>
      </c>
      <c r="S1113" s="64">
        <v>3</v>
      </c>
      <c r="T1113" s="64">
        <v>3</v>
      </c>
      <c r="U1113" s="64">
        <v>3</v>
      </c>
      <c r="V1113" s="64">
        <v>3</v>
      </c>
      <c r="W1113" s="93" t="s">
        <v>90</v>
      </c>
    </row>
    <row r="1114" spans="1:23" ht="33.75" customHeight="1" x14ac:dyDescent="0.25">
      <c r="A1114" s="67"/>
      <c r="B1114" s="118" t="s">
        <v>91</v>
      </c>
      <c r="C1114" s="117" t="s">
        <v>151</v>
      </c>
      <c r="D1114" s="46">
        <v>1</v>
      </c>
      <c r="E1114" s="64" t="s">
        <v>90</v>
      </c>
      <c r="F1114" s="46" t="s">
        <v>616</v>
      </c>
      <c r="G1114" s="5" t="s">
        <v>90</v>
      </c>
      <c r="H1114" s="64">
        <v>1002</v>
      </c>
      <c r="I1114" s="64" t="s">
        <v>408</v>
      </c>
      <c r="J1114" s="64">
        <v>621</v>
      </c>
      <c r="K1114" s="20">
        <v>0</v>
      </c>
      <c r="L1114" s="20">
        <v>0</v>
      </c>
      <c r="M1114" s="20">
        <v>0</v>
      </c>
      <c r="N1114" s="20">
        <v>0</v>
      </c>
      <c r="O1114" s="20">
        <v>0</v>
      </c>
      <c r="P1114" s="20">
        <v>0</v>
      </c>
      <c r="Q1114" s="20">
        <v>0</v>
      </c>
      <c r="R1114" s="20">
        <v>0</v>
      </c>
      <c r="S1114" s="20">
        <v>0</v>
      </c>
      <c r="T1114" s="20">
        <v>0</v>
      </c>
      <c r="U1114" s="20">
        <v>0</v>
      </c>
      <c r="V1114" s="20">
        <v>0</v>
      </c>
      <c r="W1114" s="83">
        <f t="shared" si="161"/>
        <v>0</v>
      </c>
    </row>
    <row r="1115" spans="1:23" ht="57" customHeight="1" x14ac:dyDescent="0.25">
      <c r="A1115" s="46" t="s">
        <v>509</v>
      </c>
      <c r="B1115" s="140" t="s">
        <v>536</v>
      </c>
      <c r="C1115" s="132" t="s">
        <v>90</v>
      </c>
      <c r="D1115" s="64" t="s">
        <v>90</v>
      </c>
      <c r="E1115" s="64" t="s">
        <v>90</v>
      </c>
      <c r="F1115" s="46" t="s">
        <v>616</v>
      </c>
      <c r="G1115" s="64" t="s">
        <v>296</v>
      </c>
      <c r="H1115" s="46" t="s">
        <v>90</v>
      </c>
      <c r="I1115" s="46" t="s">
        <v>90</v>
      </c>
      <c r="J1115" s="46" t="s">
        <v>90</v>
      </c>
      <c r="K1115" s="46" t="s">
        <v>90</v>
      </c>
      <c r="L1115" s="46" t="s">
        <v>90</v>
      </c>
      <c r="M1115" s="46" t="s">
        <v>90</v>
      </c>
      <c r="N1115" s="46" t="s">
        <v>90</v>
      </c>
      <c r="O1115" s="46" t="s">
        <v>90</v>
      </c>
      <c r="P1115" s="46" t="s">
        <v>90</v>
      </c>
      <c r="Q1115" s="46" t="s">
        <v>90</v>
      </c>
      <c r="R1115" s="46" t="s">
        <v>90</v>
      </c>
      <c r="S1115" s="46" t="s">
        <v>90</v>
      </c>
      <c r="T1115" s="46" t="s">
        <v>90</v>
      </c>
      <c r="U1115" s="46" t="s">
        <v>90</v>
      </c>
      <c r="V1115" s="46" t="s">
        <v>90</v>
      </c>
      <c r="W1115" s="93" t="s">
        <v>90</v>
      </c>
    </row>
    <row r="1116" spans="1:23" ht="53.25" customHeight="1" x14ac:dyDescent="0.25">
      <c r="A1116" s="65" t="s">
        <v>510</v>
      </c>
      <c r="B1116" s="140" t="s">
        <v>537</v>
      </c>
      <c r="C1116" s="132" t="s">
        <v>73</v>
      </c>
      <c r="D1116" s="46">
        <v>1</v>
      </c>
      <c r="E1116" s="46" t="s">
        <v>90</v>
      </c>
      <c r="F1116" s="46" t="s">
        <v>616</v>
      </c>
      <c r="G1116" s="64" t="s">
        <v>90</v>
      </c>
      <c r="H1116" s="46" t="s">
        <v>90</v>
      </c>
      <c r="I1116" s="46" t="s">
        <v>90</v>
      </c>
      <c r="J1116" s="46" t="s">
        <v>90</v>
      </c>
      <c r="K1116" s="46" t="s">
        <v>90</v>
      </c>
      <c r="L1116" s="46" t="s">
        <v>90</v>
      </c>
      <c r="M1116" s="46" t="s">
        <v>90</v>
      </c>
      <c r="N1116" s="46" t="s">
        <v>90</v>
      </c>
      <c r="O1116" s="46" t="s">
        <v>90</v>
      </c>
      <c r="P1116" s="46" t="s">
        <v>90</v>
      </c>
      <c r="Q1116" s="46" t="s">
        <v>90</v>
      </c>
      <c r="R1116" s="46" t="s">
        <v>90</v>
      </c>
      <c r="S1116" s="64" t="s">
        <v>90</v>
      </c>
      <c r="T1116" s="64">
        <v>2</v>
      </c>
      <c r="U1116" s="64">
        <v>2</v>
      </c>
      <c r="V1116" s="64">
        <v>2</v>
      </c>
      <c r="W1116" s="95">
        <f t="shared" si="161"/>
        <v>6</v>
      </c>
    </row>
    <row r="1117" spans="1:23" ht="32.25" customHeight="1" x14ac:dyDescent="0.25">
      <c r="A1117" s="67"/>
      <c r="B1117" s="118" t="s">
        <v>91</v>
      </c>
      <c r="C1117" s="117" t="s">
        <v>151</v>
      </c>
      <c r="D1117" s="46">
        <v>1</v>
      </c>
      <c r="E1117" s="64" t="s">
        <v>38</v>
      </c>
      <c r="F1117" s="46" t="s">
        <v>616</v>
      </c>
      <c r="G1117" s="64" t="s">
        <v>90</v>
      </c>
      <c r="H1117" s="64">
        <v>1002</v>
      </c>
      <c r="I1117" s="64" t="s">
        <v>408</v>
      </c>
      <c r="J1117" s="64">
        <v>621</v>
      </c>
      <c r="K1117" s="20">
        <v>0</v>
      </c>
      <c r="L1117" s="20">
        <v>0</v>
      </c>
      <c r="M1117" s="20">
        <v>0</v>
      </c>
      <c r="N1117" s="20">
        <v>0</v>
      </c>
      <c r="O1117" s="20">
        <v>0</v>
      </c>
      <c r="P1117" s="20">
        <v>0</v>
      </c>
      <c r="Q1117" s="20">
        <v>0</v>
      </c>
      <c r="R1117" s="20">
        <v>0</v>
      </c>
      <c r="S1117" s="20">
        <v>0</v>
      </c>
      <c r="T1117" s="20">
        <v>0</v>
      </c>
      <c r="U1117" s="20">
        <v>0</v>
      </c>
      <c r="V1117" s="20">
        <v>0</v>
      </c>
      <c r="W1117" s="83">
        <f t="shared" si="161"/>
        <v>0</v>
      </c>
    </row>
    <row r="1118" spans="1:23" ht="56.25" customHeight="1" x14ac:dyDescent="0.25">
      <c r="A1118" s="61" t="s">
        <v>511</v>
      </c>
      <c r="B1118" s="139" t="s">
        <v>538</v>
      </c>
      <c r="C1118" s="132" t="s">
        <v>90</v>
      </c>
      <c r="D1118" s="64" t="s">
        <v>90</v>
      </c>
      <c r="E1118" s="64" t="s">
        <v>90</v>
      </c>
      <c r="F1118" s="46" t="s">
        <v>616</v>
      </c>
      <c r="G1118" s="46" t="s">
        <v>90</v>
      </c>
      <c r="H1118" s="46" t="s">
        <v>90</v>
      </c>
      <c r="I1118" s="46" t="s">
        <v>90</v>
      </c>
      <c r="J1118" s="46" t="s">
        <v>90</v>
      </c>
      <c r="K1118" s="46" t="s">
        <v>90</v>
      </c>
      <c r="L1118" s="46" t="s">
        <v>90</v>
      </c>
      <c r="M1118" s="46" t="s">
        <v>90</v>
      </c>
      <c r="N1118" s="46" t="s">
        <v>90</v>
      </c>
      <c r="O1118" s="46" t="s">
        <v>90</v>
      </c>
      <c r="P1118" s="46" t="s">
        <v>90</v>
      </c>
      <c r="Q1118" s="46" t="s">
        <v>90</v>
      </c>
      <c r="R1118" s="46" t="s">
        <v>90</v>
      </c>
      <c r="S1118" s="46" t="s">
        <v>90</v>
      </c>
      <c r="T1118" s="46" t="s">
        <v>90</v>
      </c>
      <c r="U1118" s="46" t="s">
        <v>90</v>
      </c>
      <c r="V1118" s="46" t="s">
        <v>90</v>
      </c>
      <c r="W1118" s="107" t="s">
        <v>90</v>
      </c>
    </row>
    <row r="1119" spans="1:23" ht="32.25" customHeight="1" x14ac:dyDescent="0.25">
      <c r="A1119" s="62"/>
      <c r="B1119" s="118" t="s">
        <v>91</v>
      </c>
      <c r="C1119" s="117" t="s">
        <v>151</v>
      </c>
      <c r="D1119" s="46">
        <v>1</v>
      </c>
      <c r="E1119" s="46" t="s">
        <v>90</v>
      </c>
      <c r="F1119" s="46" t="s">
        <v>616</v>
      </c>
      <c r="G1119" s="46" t="s">
        <v>90</v>
      </c>
      <c r="H1119" s="64" t="s">
        <v>90</v>
      </c>
      <c r="I1119" s="64" t="s">
        <v>90</v>
      </c>
      <c r="J1119" s="64" t="s">
        <v>90</v>
      </c>
      <c r="K1119" s="64" t="s">
        <v>90</v>
      </c>
      <c r="L1119" s="64" t="s">
        <v>90</v>
      </c>
      <c r="M1119" s="64" t="s">
        <v>90</v>
      </c>
      <c r="N1119" s="64" t="s">
        <v>90</v>
      </c>
      <c r="O1119" s="64" t="s">
        <v>90</v>
      </c>
      <c r="P1119" s="64" t="s">
        <v>90</v>
      </c>
      <c r="Q1119" s="64" t="s">
        <v>90</v>
      </c>
      <c r="R1119" s="64">
        <f>SUM(R1129,R1126,R1123)</f>
        <v>0</v>
      </c>
      <c r="S1119" s="64">
        <f>SUM(S1129,S1126,S1123)</f>
        <v>0</v>
      </c>
      <c r="T1119" s="19">
        <f>T1123+T1126+T1129</f>
        <v>0</v>
      </c>
      <c r="U1119" s="17">
        <f>U1123+U1126+U1129</f>
        <v>24467.5</v>
      </c>
      <c r="V1119" s="17">
        <f>V1123+V1126+V1129</f>
        <v>14446.2</v>
      </c>
      <c r="W1119" s="93">
        <f t="shared" si="161"/>
        <v>38913.699999999997</v>
      </c>
    </row>
    <row r="1120" spans="1:23" ht="55.5" customHeight="1" x14ac:dyDescent="0.25">
      <c r="A1120" s="14"/>
      <c r="B1120" s="140" t="s">
        <v>539</v>
      </c>
      <c r="C1120" s="132" t="s">
        <v>90</v>
      </c>
      <c r="F1120" s="46" t="s">
        <v>616</v>
      </c>
      <c r="G1120" s="64" t="s">
        <v>296</v>
      </c>
      <c r="H1120" s="46" t="s">
        <v>90</v>
      </c>
      <c r="I1120" s="46" t="s">
        <v>90</v>
      </c>
      <c r="J1120" s="46" t="s">
        <v>90</v>
      </c>
      <c r="K1120" s="46" t="s">
        <v>90</v>
      </c>
      <c r="L1120" s="46" t="s">
        <v>90</v>
      </c>
      <c r="M1120" s="46" t="s">
        <v>90</v>
      </c>
      <c r="N1120" s="46" t="s">
        <v>90</v>
      </c>
      <c r="O1120" s="46" t="s">
        <v>90</v>
      </c>
      <c r="P1120" s="46" t="s">
        <v>90</v>
      </c>
      <c r="Q1120" s="46" t="s">
        <v>90</v>
      </c>
      <c r="R1120" s="46" t="s">
        <v>90</v>
      </c>
      <c r="S1120" s="46" t="s">
        <v>90</v>
      </c>
      <c r="T1120" s="46" t="s">
        <v>90</v>
      </c>
      <c r="U1120" s="46" t="s">
        <v>90</v>
      </c>
      <c r="V1120" s="46" t="s">
        <v>90</v>
      </c>
      <c r="W1120" s="93" t="s">
        <v>90</v>
      </c>
    </row>
    <row r="1121" spans="1:23" ht="71.25" customHeight="1" x14ac:dyDescent="0.25">
      <c r="A1121" s="46" t="s">
        <v>512</v>
      </c>
      <c r="B1121" s="118" t="s">
        <v>540</v>
      </c>
      <c r="C1121" s="117" t="s">
        <v>73</v>
      </c>
      <c r="D1121" s="46">
        <v>1</v>
      </c>
      <c r="E1121" s="46" t="s">
        <v>90</v>
      </c>
      <c r="F1121" s="46" t="s">
        <v>616</v>
      </c>
      <c r="G1121" s="64" t="s">
        <v>90</v>
      </c>
      <c r="H1121" s="64" t="s">
        <v>90</v>
      </c>
      <c r="I1121" s="64" t="s">
        <v>90</v>
      </c>
      <c r="J1121" s="64" t="s">
        <v>90</v>
      </c>
      <c r="K1121" s="64" t="s">
        <v>90</v>
      </c>
      <c r="L1121" s="64" t="s">
        <v>90</v>
      </c>
      <c r="M1121" s="64" t="s">
        <v>90</v>
      </c>
      <c r="N1121" s="64" t="s">
        <v>90</v>
      </c>
      <c r="O1121" s="64" t="s">
        <v>90</v>
      </c>
      <c r="P1121" s="64" t="s">
        <v>90</v>
      </c>
      <c r="Q1121" s="64" t="s">
        <v>90</v>
      </c>
      <c r="R1121" s="64" t="s">
        <v>90</v>
      </c>
      <c r="S1121" s="64" t="s">
        <v>90</v>
      </c>
      <c r="T1121" s="64" t="s">
        <v>90</v>
      </c>
      <c r="U1121" s="64">
        <v>1</v>
      </c>
      <c r="V1121" s="64" t="s">
        <v>90</v>
      </c>
      <c r="W1121" s="93" t="s">
        <v>90</v>
      </c>
    </row>
    <row r="1122" spans="1:23" ht="68.25" customHeight="1" x14ac:dyDescent="0.25">
      <c r="A1122" s="65" t="s">
        <v>513</v>
      </c>
      <c r="B1122" s="118" t="s">
        <v>1116</v>
      </c>
      <c r="C1122" s="117" t="s">
        <v>73</v>
      </c>
      <c r="D1122" s="64">
        <v>1</v>
      </c>
      <c r="E1122" s="64" t="s">
        <v>38</v>
      </c>
      <c r="F1122" s="46" t="s">
        <v>616</v>
      </c>
      <c r="G1122" s="64" t="s">
        <v>90</v>
      </c>
      <c r="H1122" s="64" t="s">
        <v>90</v>
      </c>
      <c r="I1122" s="64" t="s">
        <v>90</v>
      </c>
      <c r="J1122" s="64" t="s">
        <v>90</v>
      </c>
      <c r="K1122" s="64" t="s">
        <v>90</v>
      </c>
      <c r="L1122" s="64" t="s">
        <v>90</v>
      </c>
      <c r="M1122" s="64" t="s">
        <v>90</v>
      </c>
      <c r="N1122" s="64" t="s">
        <v>90</v>
      </c>
      <c r="O1122" s="64" t="s">
        <v>90</v>
      </c>
      <c r="P1122" s="64" t="s">
        <v>90</v>
      </c>
      <c r="Q1122" s="64" t="s">
        <v>90</v>
      </c>
      <c r="R1122" s="64" t="s">
        <v>90</v>
      </c>
      <c r="S1122" s="64" t="s">
        <v>90</v>
      </c>
      <c r="T1122" s="64" t="s">
        <v>90</v>
      </c>
      <c r="U1122" s="64">
        <v>632</v>
      </c>
      <c r="V1122" s="64" t="s">
        <v>90</v>
      </c>
      <c r="W1122" s="93" t="s">
        <v>90</v>
      </c>
    </row>
    <row r="1123" spans="1:23" ht="29.25" customHeight="1" x14ac:dyDescent="0.25">
      <c r="A1123" s="67"/>
      <c r="B1123" s="118" t="s">
        <v>91</v>
      </c>
      <c r="C1123" s="117" t="s">
        <v>151</v>
      </c>
      <c r="D1123" s="64">
        <v>1</v>
      </c>
      <c r="E1123" s="64" t="s">
        <v>90</v>
      </c>
      <c r="F1123" s="46" t="s">
        <v>616</v>
      </c>
      <c r="G1123" s="64" t="s">
        <v>90</v>
      </c>
      <c r="H1123" s="64">
        <v>1002</v>
      </c>
      <c r="I1123" s="64" t="s">
        <v>409</v>
      </c>
      <c r="J1123" s="64">
        <v>621</v>
      </c>
      <c r="K1123" s="20">
        <v>0</v>
      </c>
      <c r="L1123" s="20">
        <v>0</v>
      </c>
      <c r="M1123" s="20">
        <v>0</v>
      </c>
      <c r="N1123" s="20">
        <v>0</v>
      </c>
      <c r="O1123" s="20">
        <v>0</v>
      </c>
      <c r="P1123" s="20">
        <v>0</v>
      </c>
      <c r="Q1123" s="20">
        <v>0</v>
      </c>
      <c r="R1123" s="20">
        <v>0</v>
      </c>
      <c r="S1123" s="20">
        <v>0</v>
      </c>
      <c r="T1123" s="20">
        <v>0</v>
      </c>
      <c r="U1123" s="25">
        <v>10171.299999999999</v>
      </c>
      <c r="V1123" s="19">
        <v>0</v>
      </c>
      <c r="W1123" s="93">
        <f t="shared" si="161"/>
        <v>10171.299999999999</v>
      </c>
    </row>
    <row r="1124" spans="1:23" ht="69" customHeight="1" x14ac:dyDescent="0.25">
      <c r="A1124" s="46" t="s">
        <v>514</v>
      </c>
      <c r="B1124" s="140" t="s">
        <v>541</v>
      </c>
      <c r="C1124" s="132" t="s">
        <v>90</v>
      </c>
      <c r="D1124" s="64" t="s">
        <v>90</v>
      </c>
      <c r="E1124" s="64" t="s">
        <v>90</v>
      </c>
      <c r="F1124" s="46" t="s">
        <v>616</v>
      </c>
      <c r="G1124" s="64" t="s">
        <v>291</v>
      </c>
      <c r="H1124" s="46" t="s">
        <v>90</v>
      </c>
      <c r="I1124" s="46" t="s">
        <v>90</v>
      </c>
      <c r="J1124" s="46" t="s">
        <v>90</v>
      </c>
      <c r="K1124" s="46" t="s">
        <v>90</v>
      </c>
      <c r="L1124" s="46" t="s">
        <v>90</v>
      </c>
      <c r="M1124" s="46" t="s">
        <v>90</v>
      </c>
      <c r="N1124" s="46" t="s">
        <v>90</v>
      </c>
      <c r="O1124" s="46" t="s">
        <v>90</v>
      </c>
      <c r="P1124" s="46" t="s">
        <v>90</v>
      </c>
      <c r="Q1124" s="46" t="s">
        <v>90</v>
      </c>
      <c r="R1124" s="46" t="s">
        <v>90</v>
      </c>
      <c r="S1124" s="46" t="s">
        <v>90</v>
      </c>
      <c r="T1124" s="46" t="s">
        <v>90</v>
      </c>
      <c r="U1124" s="46" t="s">
        <v>90</v>
      </c>
      <c r="V1124" s="46" t="s">
        <v>90</v>
      </c>
      <c r="W1124" s="93" t="s">
        <v>90</v>
      </c>
    </row>
    <row r="1125" spans="1:23" ht="33.75" customHeight="1" x14ac:dyDescent="0.25">
      <c r="A1125" s="65" t="s">
        <v>515</v>
      </c>
      <c r="B1125" s="118" t="s">
        <v>1027</v>
      </c>
      <c r="C1125" s="117" t="s">
        <v>99</v>
      </c>
      <c r="D1125" s="46">
        <v>1</v>
      </c>
      <c r="E1125" s="64" t="s">
        <v>434</v>
      </c>
      <c r="F1125" s="46" t="s">
        <v>616</v>
      </c>
      <c r="G1125" s="46" t="s">
        <v>90</v>
      </c>
      <c r="H1125" s="46" t="s">
        <v>90</v>
      </c>
      <c r="I1125" s="46" t="s">
        <v>90</v>
      </c>
      <c r="J1125" s="46" t="s">
        <v>90</v>
      </c>
      <c r="K1125" s="46" t="s">
        <v>90</v>
      </c>
      <c r="L1125" s="46" t="s">
        <v>90</v>
      </c>
      <c r="M1125" s="46" t="s">
        <v>90</v>
      </c>
      <c r="N1125" s="46" t="s">
        <v>90</v>
      </c>
      <c r="O1125" s="46" t="s">
        <v>90</v>
      </c>
      <c r="P1125" s="46" t="s">
        <v>90</v>
      </c>
      <c r="Q1125" s="46" t="s">
        <v>90</v>
      </c>
      <c r="R1125" s="12">
        <v>5.5</v>
      </c>
      <c r="S1125" s="7">
        <v>5</v>
      </c>
      <c r="T1125" s="7">
        <v>8</v>
      </c>
      <c r="U1125" s="7">
        <v>8</v>
      </c>
      <c r="V1125" s="7">
        <v>8</v>
      </c>
      <c r="W1125" s="93" t="s">
        <v>90</v>
      </c>
    </row>
    <row r="1126" spans="1:23" ht="31.5" customHeight="1" x14ac:dyDescent="0.25">
      <c r="A1126" s="67"/>
      <c r="B1126" s="118" t="s">
        <v>91</v>
      </c>
      <c r="C1126" s="117" t="s">
        <v>151</v>
      </c>
      <c r="D1126" s="64">
        <v>1</v>
      </c>
      <c r="E1126" s="64" t="s">
        <v>90</v>
      </c>
      <c r="F1126" s="46" t="s">
        <v>616</v>
      </c>
      <c r="G1126" s="46" t="s">
        <v>90</v>
      </c>
      <c r="H1126" s="64">
        <v>1002</v>
      </c>
      <c r="I1126" s="64" t="s">
        <v>409</v>
      </c>
      <c r="J1126" s="64">
        <v>621</v>
      </c>
      <c r="K1126" s="20">
        <v>0</v>
      </c>
      <c r="L1126" s="20">
        <v>0</v>
      </c>
      <c r="M1126" s="20">
        <v>0</v>
      </c>
      <c r="N1126" s="20">
        <v>0</v>
      </c>
      <c r="O1126" s="20">
        <v>0</v>
      </c>
      <c r="P1126" s="20">
        <v>0</v>
      </c>
      <c r="Q1126" s="20">
        <v>0</v>
      </c>
      <c r="R1126" s="20">
        <v>0</v>
      </c>
      <c r="S1126" s="20">
        <v>0</v>
      </c>
      <c r="T1126" s="20">
        <v>0</v>
      </c>
      <c r="U1126" s="24">
        <v>14296.2</v>
      </c>
      <c r="V1126" s="24">
        <v>14446.2</v>
      </c>
      <c r="W1126" s="93">
        <f t="shared" si="161"/>
        <v>28742.400000000001</v>
      </c>
    </row>
    <row r="1127" spans="1:23" ht="56.25" customHeight="1" x14ac:dyDescent="0.25">
      <c r="A1127" s="46" t="s">
        <v>516</v>
      </c>
      <c r="B1127" s="140" t="s">
        <v>542</v>
      </c>
      <c r="C1127" s="132" t="s">
        <v>90</v>
      </c>
      <c r="D1127" s="64" t="s">
        <v>90</v>
      </c>
      <c r="E1127" s="64" t="s">
        <v>90</v>
      </c>
      <c r="F1127" s="46" t="s">
        <v>616</v>
      </c>
      <c r="G1127" s="64" t="s">
        <v>292</v>
      </c>
      <c r="H1127" s="46" t="s">
        <v>90</v>
      </c>
      <c r="I1127" s="46" t="s">
        <v>90</v>
      </c>
      <c r="J1127" s="46" t="s">
        <v>90</v>
      </c>
      <c r="K1127" s="46" t="s">
        <v>90</v>
      </c>
      <c r="L1127" s="46" t="s">
        <v>90</v>
      </c>
      <c r="M1127" s="46" t="s">
        <v>90</v>
      </c>
      <c r="N1127" s="46" t="s">
        <v>90</v>
      </c>
      <c r="O1127" s="46" t="s">
        <v>90</v>
      </c>
      <c r="P1127" s="46" t="s">
        <v>90</v>
      </c>
      <c r="Q1127" s="46" t="s">
        <v>90</v>
      </c>
      <c r="R1127" s="46" t="s">
        <v>90</v>
      </c>
      <c r="S1127" s="46" t="s">
        <v>90</v>
      </c>
      <c r="T1127" s="46" t="s">
        <v>90</v>
      </c>
      <c r="U1127" s="46" t="s">
        <v>90</v>
      </c>
      <c r="V1127" s="46" t="s">
        <v>90</v>
      </c>
      <c r="W1127" s="93" t="s">
        <v>90</v>
      </c>
    </row>
    <row r="1128" spans="1:23" ht="71.25" customHeight="1" x14ac:dyDescent="0.25">
      <c r="A1128" s="65" t="s">
        <v>517</v>
      </c>
      <c r="B1128" s="118" t="s">
        <v>543</v>
      </c>
      <c r="C1128" s="117" t="s">
        <v>73</v>
      </c>
      <c r="D1128" s="46">
        <v>1</v>
      </c>
      <c r="E1128" s="46" t="s">
        <v>90</v>
      </c>
      <c r="F1128" s="46" t="s">
        <v>616</v>
      </c>
      <c r="G1128" s="64" t="s">
        <v>90</v>
      </c>
      <c r="H1128" s="64" t="s">
        <v>90</v>
      </c>
      <c r="I1128" s="64" t="s">
        <v>90</v>
      </c>
      <c r="J1128" s="64" t="s">
        <v>90</v>
      </c>
      <c r="K1128" s="64" t="s">
        <v>90</v>
      </c>
      <c r="L1128" s="64" t="s">
        <v>90</v>
      </c>
      <c r="M1128" s="64" t="s">
        <v>90</v>
      </c>
      <c r="N1128" s="64" t="s">
        <v>90</v>
      </c>
      <c r="O1128" s="64" t="s">
        <v>90</v>
      </c>
      <c r="P1128" s="64" t="s">
        <v>90</v>
      </c>
      <c r="Q1128" s="64" t="s">
        <v>90</v>
      </c>
      <c r="R1128" s="46">
        <v>1</v>
      </c>
      <c r="S1128" s="64" t="s">
        <v>90</v>
      </c>
      <c r="T1128" s="64" t="s">
        <v>90</v>
      </c>
      <c r="U1128" s="64" t="s">
        <v>90</v>
      </c>
      <c r="V1128" s="64" t="s">
        <v>90</v>
      </c>
      <c r="W1128" s="93" t="s">
        <v>90</v>
      </c>
    </row>
    <row r="1129" spans="1:23" ht="35.25" customHeight="1" x14ac:dyDescent="0.25">
      <c r="A1129" s="67"/>
      <c r="B1129" s="118" t="s">
        <v>91</v>
      </c>
      <c r="C1129" s="117" t="s">
        <v>151</v>
      </c>
      <c r="D1129" s="64">
        <v>1</v>
      </c>
      <c r="E1129" s="64" t="s">
        <v>38</v>
      </c>
      <c r="F1129" s="46" t="s">
        <v>616</v>
      </c>
      <c r="G1129" s="64" t="s">
        <v>90</v>
      </c>
      <c r="H1129" s="64">
        <v>1002</v>
      </c>
      <c r="I1129" s="64" t="s">
        <v>409</v>
      </c>
      <c r="J1129" s="64">
        <v>621</v>
      </c>
      <c r="K1129" s="20">
        <v>0</v>
      </c>
      <c r="L1129" s="20">
        <v>0</v>
      </c>
      <c r="M1129" s="20">
        <v>0</v>
      </c>
      <c r="N1129" s="20">
        <v>0</v>
      </c>
      <c r="O1129" s="20">
        <v>0</v>
      </c>
      <c r="P1129" s="20">
        <v>0</v>
      </c>
      <c r="Q1129" s="20">
        <v>0</v>
      </c>
      <c r="R1129" s="20">
        <v>0</v>
      </c>
      <c r="S1129" s="20">
        <v>0</v>
      </c>
      <c r="T1129" s="20">
        <v>0</v>
      </c>
      <c r="U1129" s="20">
        <v>0</v>
      </c>
      <c r="V1129" s="20">
        <v>0</v>
      </c>
      <c r="W1129" s="83">
        <f t="shared" si="161"/>
        <v>0</v>
      </c>
    </row>
    <row r="1130" spans="1:23" ht="65.25" customHeight="1" x14ac:dyDescent="0.25">
      <c r="A1130" s="61" t="s">
        <v>518</v>
      </c>
      <c r="B1130" s="139" t="s">
        <v>1066</v>
      </c>
      <c r="C1130" s="132" t="s">
        <v>90</v>
      </c>
      <c r="D1130" s="64" t="s">
        <v>90</v>
      </c>
      <c r="E1130" s="64" t="s">
        <v>90</v>
      </c>
      <c r="F1130" s="46" t="s">
        <v>616</v>
      </c>
      <c r="G1130" s="46" t="s">
        <v>90</v>
      </c>
      <c r="H1130" s="46" t="s">
        <v>90</v>
      </c>
      <c r="I1130" s="46" t="s">
        <v>90</v>
      </c>
      <c r="J1130" s="46" t="s">
        <v>90</v>
      </c>
      <c r="K1130" s="46" t="s">
        <v>90</v>
      </c>
      <c r="L1130" s="46" t="s">
        <v>90</v>
      </c>
      <c r="M1130" s="46" t="s">
        <v>90</v>
      </c>
      <c r="N1130" s="46" t="s">
        <v>90</v>
      </c>
      <c r="O1130" s="46" t="s">
        <v>90</v>
      </c>
      <c r="P1130" s="46" t="s">
        <v>90</v>
      </c>
      <c r="Q1130" s="46" t="s">
        <v>90</v>
      </c>
      <c r="R1130" s="46" t="s">
        <v>90</v>
      </c>
      <c r="S1130" s="46" t="s">
        <v>90</v>
      </c>
      <c r="T1130" s="46" t="s">
        <v>90</v>
      </c>
      <c r="U1130" s="46" t="s">
        <v>90</v>
      </c>
      <c r="V1130" s="46" t="s">
        <v>90</v>
      </c>
      <c r="W1130" s="93" t="s">
        <v>90</v>
      </c>
    </row>
    <row r="1131" spans="1:23" ht="33.75" customHeight="1" x14ac:dyDescent="0.25">
      <c r="A1131" s="62"/>
      <c r="B1131" s="118" t="s">
        <v>91</v>
      </c>
      <c r="C1131" s="117" t="s">
        <v>151</v>
      </c>
      <c r="D1131" s="46">
        <v>1</v>
      </c>
      <c r="E1131" s="46" t="s">
        <v>90</v>
      </c>
      <c r="F1131" s="46" t="s">
        <v>616</v>
      </c>
      <c r="G1131" s="46" t="s">
        <v>90</v>
      </c>
      <c r="H1131" s="64" t="s">
        <v>90</v>
      </c>
      <c r="I1131" s="64" t="s">
        <v>90</v>
      </c>
      <c r="J1131" s="64" t="s">
        <v>90</v>
      </c>
      <c r="K1131" s="20">
        <v>0</v>
      </c>
      <c r="L1131" s="20">
        <v>0</v>
      </c>
      <c r="M1131" s="20">
        <v>0</v>
      </c>
      <c r="N1131" s="20">
        <v>0</v>
      </c>
      <c r="O1131" s="20">
        <v>0</v>
      </c>
      <c r="P1131" s="20">
        <v>0</v>
      </c>
      <c r="Q1131" s="20">
        <v>0</v>
      </c>
      <c r="R1131" s="20">
        <v>0</v>
      </c>
      <c r="S1131" s="20">
        <v>0</v>
      </c>
      <c r="T1131" s="20">
        <v>0</v>
      </c>
      <c r="U1131" s="17">
        <f>U1134+U1137</f>
        <v>600</v>
      </c>
      <c r="V1131" s="17">
        <f>V1134+V1137</f>
        <v>600</v>
      </c>
      <c r="W1131" s="93">
        <f t="shared" si="161"/>
        <v>1200</v>
      </c>
    </row>
    <row r="1132" spans="1:23" ht="87" customHeight="1" x14ac:dyDescent="0.25">
      <c r="A1132" s="46" t="s">
        <v>519</v>
      </c>
      <c r="B1132" s="140" t="s">
        <v>544</v>
      </c>
      <c r="C1132" s="132" t="s">
        <v>90</v>
      </c>
      <c r="E1132" s="64" t="s">
        <v>90</v>
      </c>
      <c r="F1132" s="46" t="s">
        <v>616</v>
      </c>
      <c r="G1132" s="64" t="s">
        <v>549</v>
      </c>
      <c r="H1132" s="46" t="s">
        <v>90</v>
      </c>
      <c r="I1132" s="46" t="s">
        <v>90</v>
      </c>
      <c r="J1132" s="46" t="s">
        <v>90</v>
      </c>
      <c r="K1132" s="46" t="s">
        <v>90</v>
      </c>
      <c r="L1132" s="46" t="s">
        <v>90</v>
      </c>
      <c r="M1132" s="46" t="s">
        <v>90</v>
      </c>
      <c r="N1132" s="46" t="s">
        <v>90</v>
      </c>
      <c r="O1132" s="46" t="s">
        <v>90</v>
      </c>
      <c r="P1132" s="46" t="s">
        <v>90</v>
      </c>
      <c r="Q1132" s="46" t="s">
        <v>90</v>
      </c>
      <c r="R1132" s="46" t="s">
        <v>90</v>
      </c>
      <c r="S1132" s="46" t="s">
        <v>90</v>
      </c>
      <c r="T1132" s="46" t="s">
        <v>90</v>
      </c>
      <c r="U1132" s="46" t="s">
        <v>90</v>
      </c>
      <c r="V1132" s="46" t="s">
        <v>90</v>
      </c>
      <c r="W1132" s="107" t="s">
        <v>90</v>
      </c>
    </row>
    <row r="1133" spans="1:23" ht="51" customHeight="1" x14ac:dyDescent="0.25">
      <c r="A1133" s="65" t="s">
        <v>293</v>
      </c>
      <c r="B1133" s="118" t="s">
        <v>545</v>
      </c>
      <c r="C1133" s="117" t="s">
        <v>73</v>
      </c>
      <c r="D1133" s="46">
        <v>1</v>
      </c>
      <c r="E1133" s="64" t="s">
        <v>38</v>
      </c>
      <c r="F1133" s="46" t="s">
        <v>1076</v>
      </c>
      <c r="G1133" s="64" t="s">
        <v>90</v>
      </c>
      <c r="H1133" s="64" t="s">
        <v>90</v>
      </c>
      <c r="I1133" s="64" t="s">
        <v>90</v>
      </c>
      <c r="J1133" s="64" t="s">
        <v>90</v>
      </c>
      <c r="K1133" s="64" t="s">
        <v>90</v>
      </c>
      <c r="L1133" s="64" t="s">
        <v>90</v>
      </c>
      <c r="M1133" s="64" t="s">
        <v>90</v>
      </c>
      <c r="N1133" s="64" t="s">
        <v>90</v>
      </c>
      <c r="O1133" s="64" t="s">
        <v>90</v>
      </c>
      <c r="P1133" s="64" t="s">
        <v>90</v>
      </c>
      <c r="Q1133" s="64" t="s">
        <v>90</v>
      </c>
      <c r="R1133" s="47" t="s">
        <v>90</v>
      </c>
      <c r="S1133" s="47" t="s">
        <v>90</v>
      </c>
      <c r="T1133" s="20" t="s">
        <v>90</v>
      </c>
      <c r="U1133" s="20">
        <v>200</v>
      </c>
      <c r="V1133" s="20">
        <v>200</v>
      </c>
      <c r="W1133" s="93">
        <v>400</v>
      </c>
    </row>
    <row r="1134" spans="1:23" ht="33.75" customHeight="1" x14ac:dyDescent="0.25">
      <c r="A1134" s="67"/>
      <c r="B1134" s="118" t="s">
        <v>91</v>
      </c>
      <c r="C1134" s="117" t="s">
        <v>151</v>
      </c>
      <c r="D1134" s="64">
        <v>1</v>
      </c>
      <c r="E1134" s="64" t="s">
        <v>90</v>
      </c>
      <c r="F1134" s="46" t="s">
        <v>1076</v>
      </c>
      <c r="G1134" s="64" t="s">
        <v>90</v>
      </c>
      <c r="H1134" s="64">
        <v>1002</v>
      </c>
      <c r="I1134" s="64" t="s">
        <v>410</v>
      </c>
      <c r="J1134" s="64">
        <v>621</v>
      </c>
      <c r="K1134" s="20">
        <v>0</v>
      </c>
      <c r="L1134" s="20">
        <v>0</v>
      </c>
      <c r="M1134" s="20">
        <v>0</v>
      </c>
      <c r="N1134" s="20">
        <v>0</v>
      </c>
      <c r="O1134" s="20">
        <v>0</v>
      </c>
      <c r="P1134" s="20">
        <v>0</v>
      </c>
      <c r="Q1134" s="20">
        <v>0</v>
      </c>
      <c r="R1134" s="20">
        <v>0</v>
      </c>
      <c r="S1134" s="20">
        <v>0</v>
      </c>
      <c r="T1134" s="20">
        <v>0</v>
      </c>
      <c r="U1134" s="24">
        <v>200</v>
      </c>
      <c r="V1134" s="24">
        <v>200</v>
      </c>
      <c r="W1134" s="93">
        <f t="shared" si="161"/>
        <v>400</v>
      </c>
    </row>
    <row r="1135" spans="1:23" ht="78.75" customHeight="1" x14ac:dyDescent="0.25">
      <c r="A1135" s="46" t="s">
        <v>520</v>
      </c>
      <c r="B1135" s="140" t="s">
        <v>546</v>
      </c>
      <c r="C1135" s="132" t="s">
        <v>90</v>
      </c>
      <c r="D1135" s="64" t="s">
        <v>90</v>
      </c>
      <c r="E1135" s="64" t="s">
        <v>90</v>
      </c>
      <c r="F1135" s="46" t="s">
        <v>616</v>
      </c>
      <c r="G1135" s="64" t="s">
        <v>294</v>
      </c>
      <c r="H1135" s="46" t="s">
        <v>90</v>
      </c>
      <c r="I1135" s="46" t="s">
        <v>90</v>
      </c>
      <c r="J1135" s="46" t="s">
        <v>90</v>
      </c>
      <c r="K1135" s="46" t="s">
        <v>90</v>
      </c>
      <c r="L1135" s="46" t="s">
        <v>90</v>
      </c>
      <c r="M1135" s="46" t="s">
        <v>90</v>
      </c>
      <c r="N1135" s="46" t="s">
        <v>90</v>
      </c>
      <c r="O1135" s="46" t="s">
        <v>90</v>
      </c>
      <c r="P1135" s="46" t="s">
        <v>90</v>
      </c>
      <c r="Q1135" s="46" t="s">
        <v>90</v>
      </c>
      <c r="R1135" s="46" t="s">
        <v>90</v>
      </c>
      <c r="S1135" s="46" t="s">
        <v>90</v>
      </c>
      <c r="T1135" s="46" t="s">
        <v>90</v>
      </c>
      <c r="U1135" s="46" t="s">
        <v>90</v>
      </c>
      <c r="V1135" s="46" t="s">
        <v>90</v>
      </c>
      <c r="W1135" s="93" t="s">
        <v>90</v>
      </c>
    </row>
    <row r="1136" spans="1:23" ht="36" customHeight="1" x14ac:dyDescent="0.25">
      <c r="A1136" s="65" t="s">
        <v>521</v>
      </c>
      <c r="B1136" s="118" t="s">
        <v>448</v>
      </c>
      <c r="C1136" s="117" t="s">
        <v>73</v>
      </c>
      <c r="D1136" s="46">
        <v>1</v>
      </c>
      <c r="E1136" s="46" t="s">
        <v>90</v>
      </c>
      <c r="F1136" s="46" t="s">
        <v>616</v>
      </c>
      <c r="G1136" s="64" t="s">
        <v>90</v>
      </c>
      <c r="H1136" s="64" t="s">
        <v>90</v>
      </c>
      <c r="I1136" s="64" t="s">
        <v>90</v>
      </c>
      <c r="J1136" s="64" t="s">
        <v>90</v>
      </c>
      <c r="K1136" s="64" t="s">
        <v>90</v>
      </c>
      <c r="L1136" s="64" t="s">
        <v>90</v>
      </c>
      <c r="M1136" s="64" t="s">
        <v>90</v>
      </c>
      <c r="N1136" s="64" t="s">
        <v>90</v>
      </c>
      <c r="O1136" s="64" t="s">
        <v>90</v>
      </c>
      <c r="P1136" s="64" t="s">
        <v>90</v>
      </c>
      <c r="Q1136" s="64" t="s">
        <v>90</v>
      </c>
      <c r="R1136" s="64" t="s">
        <v>90</v>
      </c>
      <c r="S1136" s="64" t="s">
        <v>90</v>
      </c>
      <c r="T1136" s="64">
        <v>0</v>
      </c>
      <c r="U1136" s="64">
        <v>200</v>
      </c>
      <c r="V1136" s="64">
        <v>200</v>
      </c>
      <c r="W1136" s="93">
        <f t="shared" si="161"/>
        <v>400</v>
      </c>
    </row>
    <row r="1137" spans="1:23" ht="37.5" customHeight="1" x14ac:dyDescent="0.25">
      <c r="A1137" s="67"/>
      <c r="B1137" s="118" t="s">
        <v>91</v>
      </c>
      <c r="C1137" s="117" t="s">
        <v>151</v>
      </c>
      <c r="D1137" s="64" t="s">
        <v>90</v>
      </c>
      <c r="E1137" s="64" t="s">
        <v>38</v>
      </c>
      <c r="F1137" s="46" t="s">
        <v>616</v>
      </c>
      <c r="G1137" s="64" t="s">
        <v>90</v>
      </c>
      <c r="H1137" s="64">
        <v>1002</v>
      </c>
      <c r="I1137" s="64" t="s">
        <v>410</v>
      </c>
      <c r="J1137" s="64">
        <v>621</v>
      </c>
      <c r="K1137" s="20">
        <v>0</v>
      </c>
      <c r="L1137" s="20">
        <v>0</v>
      </c>
      <c r="M1137" s="20">
        <v>0</v>
      </c>
      <c r="N1137" s="20">
        <v>0</v>
      </c>
      <c r="O1137" s="20">
        <v>0</v>
      </c>
      <c r="P1137" s="20">
        <v>0</v>
      </c>
      <c r="Q1137" s="20">
        <v>0</v>
      </c>
      <c r="R1137" s="20">
        <v>0</v>
      </c>
      <c r="S1137" s="20">
        <v>0</v>
      </c>
      <c r="T1137" s="20">
        <v>0</v>
      </c>
      <c r="U1137" s="24">
        <v>400</v>
      </c>
      <c r="V1137" s="24">
        <v>400</v>
      </c>
      <c r="W1137" s="93">
        <f t="shared" si="161"/>
        <v>800</v>
      </c>
    </row>
    <row r="1138" spans="1:23" ht="68.25" customHeight="1" x14ac:dyDescent="0.25">
      <c r="A1138" s="61" t="s">
        <v>522</v>
      </c>
      <c r="B1138" s="139" t="s">
        <v>474</v>
      </c>
      <c r="C1138" s="132" t="s">
        <v>90</v>
      </c>
      <c r="D1138" s="64" t="s">
        <v>90</v>
      </c>
      <c r="E1138" s="64" t="s">
        <v>90</v>
      </c>
      <c r="F1138" s="46" t="s">
        <v>616</v>
      </c>
      <c r="G1138" s="46" t="s">
        <v>90</v>
      </c>
      <c r="H1138" s="46" t="s">
        <v>90</v>
      </c>
      <c r="I1138" s="46" t="s">
        <v>90</v>
      </c>
      <c r="J1138" s="46" t="s">
        <v>90</v>
      </c>
      <c r="K1138" s="46" t="s">
        <v>90</v>
      </c>
      <c r="L1138" s="46" t="s">
        <v>90</v>
      </c>
      <c r="M1138" s="46" t="s">
        <v>90</v>
      </c>
      <c r="N1138" s="46" t="s">
        <v>90</v>
      </c>
      <c r="O1138" s="46" t="s">
        <v>90</v>
      </c>
      <c r="P1138" s="46" t="s">
        <v>90</v>
      </c>
      <c r="Q1138" s="46" t="s">
        <v>90</v>
      </c>
      <c r="R1138" s="46" t="s">
        <v>90</v>
      </c>
      <c r="S1138" s="46" t="s">
        <v>90</v>
      </c>
      <c r="T1138" s="46" t="s">
        <v>90</v>
      </c>
      <c r="U1138" s="46" t="s">
        <v>90</v>
      </c>
      <c r="V1138" s="46" t="s">
        <v>90</v>
      </c>
      <c r="W1138" s="99" t="s">
        <v>90</v>
      </c>
    </row>
    <row r="1139" spans="1:23" ht="30.75" customHeight="1" x14ac:dyDescent="0.25">
      <c r="A1139" s="62"/>
      <c r="B1139" s="118" t="s">
        <v>91</v>
      </c>
      <c r="C1139" s="117" t="s">
        <v>151</v>
      </c>
      <c r="D1139" s="46">
        <v>1</v>
      </c>
      <c r="E1139" s="46" t="s">
        <v>90</v>
      </c>
      <c r="F1139" s="46" t="s">
        <v>616</v>
      </c>
      <c r="G1139" s="46" t="s">
        <v>90</v>
      </c>
      <c r="H1139" s="64" t="s">
        <v>90</v>
      </c>
      <c r="I1139" s="64" t="s">
        <v>90</v>
      </c>
      <c r="J1139" s="64" t="s">
        <v>90</v>
      </c>
      <c r="K1139" s="20">
        <v>0</v>
      </c>
      <c r="L1139" s="20">
        <v>0</v>
      </c>
      <c r="M1139" s="20">
        <v>0</v>
      </c>
      <c r="N1139" s="20">
        <v>0</v>
      </c>
      <c r="O1139" s="20">
        <v>0</v>
      </c>
      <c r="P1139" s="20">
        <v>0</v>
      </c>
      <c r="Q1139" s="20">
        <v>0</v>
      </c>
      <c r="R1139" s="20">
        <v>0</v>
      </c>
      <c r="S1139" s="20">
        <v>0</v>
      </c>
      <c r="T1139" s="20">
        <v>0</v>
      </c>
      <c r="U1139" s="20">
        <v>0</v>
      </c>
      <c r="V1139" s="20">
        <v>0</v>
      </c>
      <c r="W1139" s="100">
        <v>0</v>
      </c>
    </row>
    <row r="1140" spans="1:23" ht="72" customHeight="1" x14ac:dyDescent="0.25">
      <c r="A1140" s="46" t="s">
        <v>523</v>
      </c>
      <c r="B1140" s="140" t="s">
        <v>531</v>
      </c>
      <c r="C1140" s="132" t="s">
        <v>90</v>
      </c>
      <c r="D1140" s="64" t="s">
        <v>90</v>
      </c>
      <c r="E1140" s="64" t="s">
        <v>90</v>
      </c>
      <c r="F1140" s="46" t="s">
        <v>616</v>
      </c>
      <c r="G1140" s="64" t="s">
        <v>1018</v>
      </c>
      <c r="H1140" s="46" t="s">
        <v>90</v>
      </c>
      <c r="I1140" s="46" t="s">
        <v>90</v>
      </c>
      <c r="J1140" s="46" t="s">
        <v>90</v>
      </c>
      <c r="K1140" s="46" t="s">
        <v>90</v>
      </c>
      <c r="L1140" s="46" t="s">
        <v>90</v>
      </c>
      <c r="M1140" s="46" t="s">
        <v>90</v>
      </c>
      <c r="N1140" s="46" t="s">
        <v>90</v>
      </c>
      <c r="O1140" s="46" t="s">
        <v>90</v>
      </c>
      <c r="P1140" s="46" t="s">
        <v>90</v>
      </c>
      <c r="Q1140" s="46" t="s">
        <v>90</v>
      </c>
      <c r="R1140" s="46" t="s">
        <v>90</v>
      </c>
      <c r="S1140" s="46" t="s">
        <v>90</v>
      </c>
      <c r="T1140" s="46" t="s">
        <v>90</v>
      </c>
      <c r="U1140" s="46" t="s">
        <v>90</v>
      </c>
      <c r="V1140" s="46" t="s">
        <v>90</v>
      </c>
      <c r="W1140" s="107" t="s">
        <v>90</v>
      </c>
    </row>
    <row r="1141" spans="1:23" ht="50.25" customHeight="1" x14ac:dyDescent="0.25">
      <c r="A1141" s="65" t="s">
        <v>572</v>
      </c>
      <c r="B1141" s="118" t="s">
        <v>312</v>
      </c>
      <c r="C1141" s="133" t="s">
        <v>99</v>
      </c>
      <c r="D1141" s="52">
        <v>1</v>
      </c>
      <c r="E1141" s="64" t="s">
        <v>1117</v>
      </c>
      <c r="F1141" s="46" t="s">
        <v>616</v>
      </c>
      <c r="G1141" s="64" t="s">
        <v>90</v>
      </c>
      <c r="H1141" s="64" t="s">
        <v>90</v>
      </c>
      <c r="I1141" s="64" t="s">
        <v>90</v>
      </c>
      <c r="J1141" s="64" t="s">
        <v>90</v>
      </c>
      <c r="K1141" s="64" t="s">
        <v>90</v>
      </c>
      <c r="L1141" s="64" t="s">
        <v>90</v>
      </c>
      <c r="M1141" s="64" t="s">
        <v>90</v>
      </c>
      <c r="N1141" s="64" t="s">
        <v>90</v>
      </c>
      <c r="O1141" s="64" t="s">
        <v>90</v>
      </c>
      <c r="P1141" s="64" t="s">
        <v>90</v>
      </c>
      <c r="Q1141" s="64" t="s">
        <v>90</v>
      </c>
      <c r="R1141" s="46">
        <v>69.5</v>
      </c>
      <c r="S1141" s="64">
        <v>58.5</v>
      </c>
      <c r="T1141" s="64">
        <v>59</v>
      </c>
      <c r="U1141" s="64">
        <v>59.5</v>
      </c>
      <c r="V1141" s="20">
        <v>60</v>
      </c>
      <c r="W1141" s="97" t="s">
        <v>90</v>
      </c>
    </row>
    <row r="1142" spans="1:23" ht="24" customHeight="1" x14ac:dyDescent="0.25">
      <c r="A1142" s="67"/>
      <c r="B1142" s="118" t="s">
        <v>91</v>
      </c>
      <c r="C1142" s="117" t="s">
        <v>151</v>
      </c>
      <c r="D1142" s="52">
        <v>1</v>
      </c>
      <c r="E1142" s="64" t="s">
        <v>435</v>
      </c>
      <c r="F1142" s="46" t="s">
        <v>616</v>
      </c>
      <c r="G1142" s="64" t="s">
        <v>90</v>
      </c>
      <c r="H1142" s="64" t="s">
        <v>90</v>
      </c>
      <c r="I1142" s="64" t="s">
        <v>90</v>
      </c>
      <c r="J1142" s="64" t="s">
        <v>90</v>
      </c>
      <c r="K1142" s="64" t="s">
        <v>90</v>
      </c>
      <c r="L1142" s="64" t="s">
        <v>90</v>
      </c>
      <c r="M1142" s="64" t="s">
        <v>90</v>
      </c>
      <c r="N1142" s="64" t="s">
        <v>90</v>
      </c>
      <c r="O1142" s="64" t="s">
        <v>90</v>
      </c>
      <c r="P1142" s="64" t="s">
        <v>90</v>
      </c>
      <c r="Q1142" s="64" t="s">
        <v>90</v>
      </c>
      <c r="R1142" s="64" t="s">
        <v>90</v>
      </c>
      <c r="S1142" s="64" t="s">
        <v>90</v>
      </c>
      <c r="T1142" s="20">
        <v>0</v>
      </c>
      <c r="U1142" s="20">
        <v>0</v>
      </c>
      <c r="V1142" s="20">
        <v>0</v>
      </c>
      <c r="W1142" s="97" t="s">
        <v>90</v>
      </c>
    </row>
    <row r="1143" spans="1:23" ht="66.75" customHeight="1" x14ac:dyDescent="0.25">
      <c r="A1143" s="61" t="s">
        <v>524</v>
      </c>
      <c r="B1143" s="139" t="s">
        <v>311</v>
      </c>
      <c r="C1143" s="132" t="s">
        <v>90</v>
      </c>
      <c r="D1143" s="64" t="s">
        <v>90</v>
      </c>
      <c r="E1143" s="64" t="s">
        <v>90</v>
      </c>
      <c r="F1143" s="46" t="s">
        <v>616</v>
      </c>
      <c r="G1143" s="64" t="s">
        <v>90</v>
      </c>
      <c r="H1143" s="46" t="s">
        <v>90</v>
      </c>
      <c r="I1143" s="46" t="s">
        <v>90</v>
      </c>
      <c r="J1143" s="46" t="s">
        <v>90</v>
      </c>
      <c r="K1143" s="46" t="s">
        <v>90</v>
      </c>
      <c r="L1143" s="46" t="s">
        <v>90</v>
      </c>
      <c r="M1143" s="46" t="s">
        <v>90</v>
      </c>
      <c r="N1143" s="46" t="s">
        <v>90</v>
      </c>
      <c r="O1143" s="46" t="s">
        <v>90</v>
      </c>
      <c r="P1143" s="46" t="s">
        <v>90</v>
      </c>
      <c r="Q1143" s="46" t="s">
        <v>90</v>
      </c>
      <c r="R1143" s="46" t="s">
        <v>90</v>
      </c>
      <c r="S1143" s="46" t="s">
        <v>90</v>
      </c>
      <c r="T1143" s="46" t="s">
        <v>90</v>
      </c>
      <c r="U1143" s="46" t="s">
        <v>90</v>
      </c>
      <c r="V1143" s="46" t="s">
        <v>90</v>
      </c>
      <c r="W1143" s="107" t="s">
        <v>90</v>
      </c>
    </row>
    <row r="1144" spans="1:23" ht="36.75" customHeight="1" x14ac:dyDescent="0.25">
      <c r="A1144" s="62"/>
      <c r="B1144" s="118" t="s">
        <v>91</v>
      </c>
      <c r="C1144" s="132" t="s">
        <v>90</v>
      </c>
      <c r="D1144" s="46">
        <v>1</v>
      </c>
      <c r="E1144" s="46" t="s">
        <v>90</v>
      </c>
      <c r="F1144" s="46" t="s">
        <v>616</v>
      </c>
      <c r="G1144" s="46" t="s">
        <v>90</v>
      </c>
      <c r="H1144" s="46" t="s">
        <v>90</v>
      </c>
      <c r="I1144" s="46" t="s">
        <v>90</v>
      </c>
      <c r="J1144" s="46" t="s">
        <v>90</v>
      </c>
      <c r="K1144" s="20">
        <v>0</v>
      </c>
      <c r="L1144" s="20">
        <v>0</v>
      </c>
      <c r="M1144" s="20">
        <v>0</v>
      </c>
      <c r="N1144" s="20">
        <v>0</v>
      </c>
      <c r="O1144" s="20">
        <v>0</v>
      </c>
      <c r="P1144" s="20">
        <v>0</v>
      </c>
      <c r="Q1144" s="20">
        <v>0</v>
      </c>
      <c r="R1144" s="20">
        <v>0</v>
      </c>
      <c r="S1144" s="20">
        <v>0</v>
      </c>
      <c r="T1144" s="24">
        <f>T1147+T1151+T1154</f>
        <v>3100</v>
      </c>
      <c r="U1144" s="24">
        <f>U1147+U1150+U1151+U1154</f>
        <v>14800</v>
      </c>
      <c r="V1144" s="24">
        <f>V1147+V1150+V1151+V1154</f>
        <v>17300</v>
      </c>
      <c r="W1144" s="93">
        <f t="shared" ref="W1144:W1154" si="162">SUM(K1144:S1144)+T1144+U1144+V1144</f>
        <v>35200</v>
      </c>
    </row>
    <row r="1145" spans="1:23" ht="65.25" customHeight="1" x14ac:dyDescent="0.25">
      <c r="A1145" s="46" t="s">
        <v>525</v>
      </c>
      <c r="B1145" s="140" t="s">
        <v>310</v>
      </c>
      <c r="C1145" s="132" t="s">
        <v>90</v>
      </c>
      <c r="D1145" s="46" t="s">
        <v>90</v>
      </c>
      <c r="E1145" s="46" t="s">
        <v>90</v>
      </c>
      <c r="F1145" s="46" t="s">
        <v>616</v>
      </c>
      <c r="G1145" s="64" t="s">
        <v>295</v>
      </c>
      <c r="H1145" s="46" t="s">
        <v>90</v>
      </c>
      <c r="I1145" s="46" t="s">
        <v>90</v>
      </c>
      <c r="J1145" s="46" t="s">
        <v>90</v>
      </c>
      <c r="K1145" s="46" t="s">
        <v>90</v>
      </c>
      <c r="L1145" s="46" t="s">
        <v>90</v>
      </c>
      <c r="M1145" s="46" t="s">
        <v>90</v>
      </c>
      <c r="N1145" s="46" t="s">
        <v>90</v>
      </c>
      <c r="O1145" s="46" t="s">
        <v>90</v>
      </c>
      <c r="P1145" s="46" t="s">
        <v>90</v>
      </c>
      <c r="Q1145" s="46" t="s">
        <v>90</v>
      </c>
      <c r="R1145" s="46" t="s">
        <v>90</v>
      </c>
      <c r="S1145" s="46" t="s">
        <v>90</v>
      </c>
      <c r="T1145" s="46" t="s">
        <v>90</v>
      </c>
      <c r="U1145" s="46" t="s">
        <v>90</v>
      </c>
      <c r="V1145" s="46" t="s">
        <v>90</v>
      </c>
      <c r="W1145" s="93" t="s">
        <v>90</v>
      </c>
    </row>
    <row r="1146" spans="1:23" ht="37.5" customHeight="1" x14ac:dyDescent="0.25">
      <c r="A1146" s="65" t="s">
        <v>526</v>
      </c>
      <c r="B1146" s="118" t="s">
        <v>1011</v>
      </c>
      <c r="C1146" s="133" t="s">
        <v>126</v>
      </c>
      <c r="D1146" s="46">
        <v>1</v>
      </c>
      <c r="E1146" s="46" t="s">
        <v>90</v>
      </c>
      <c r="F1146" s="46" t="s">
        <v>616</v>
      </c>
      <c r="G1146" s="64" t="s">
        <v>90</v>
      </c>
      <c r="H1146" s="64" t="s">
        <v>90</v>
      </c>
      <c r="I1146" s="64" t="s">
        <v>90</v>
      </c>
      <c r="J1146" s="64" t="s">
        <v>90</v>
      </c>
      <c r="K1146" s="64" t="s">
        <v>90</v>
      </c>
      <c r="L1146" s="64" t="s">
        <v>90</v>
      </c>
      <c r="M1146" s="64" t="s">
        <v>90</v>
      </c>
      <c r="N1146" s="64" t="s">
        <v>90</v>
      </c>
      <c r="O1146" s="64" t="s">
        <v>90</v>
      </c>
      <c r="P1146" s="64" t="s">
        <v>90</v>
      </c>
      <c r="Q1146" s="64" t="s">
        <v>90</v>
      </c>
      <c r="R1146" s="64" t="s">
        <v>90</v>
      </c>
      <c r="S1146" s="64" t="s">
        <v>90</v>
      </c>
      <c r="T1146" s="64" t="s">
        <v>90</v>
      </c>
      <c r="U1146" s="64">
        <v>23</v>
      </c>
      <c r="V1146" s="64">
        <v>23</v>
      </c>
      <c r="W1146" s="93" t="s">
        <v>90</v>
      </c>
    </row>
    <row r="1147" spans="1:23" ht="29.25" customHeight="1" x14ac:dyDescent="0.25">
      <c r="A1147" s="67"/>
      <c r="B1147" s="118" t="s">
        <v>91</v>
      </c>
      <c r="C1147" s="117" t="s">
        <v>151</v>
      </c>
      <c r="D1147" s="64">
        <v>1</v>
      </c>
      <c r="E1147" s="64" t="s">
        <v>90</v>
      </c>
      <c r="F1147" s="46" t="s">
        <v>616</v>
      </c>
      <c r="G1147" s="64" t="s">
        <v>90</v>
      </c>
      <c r="H1147" s="64">
        <v>1002</v>
      </c>
      <c r="I1147" s="64" t="s">
        <v>411</v>
      </c>
      <c r="J1147" s="64">
        <v>621</v>
      </c>
      <c r="K1147" s="20">
        <v>0</v>
      </c>
      <c r="L1147" s="20">
        <v>0</v>
      </c>
      <c r="M1147" s="20">
        <v>0</v>
      </c>
      <c r="N1147" s="20">
        <v>0</v>
      </c>
      <c r="O1147" s="20">
        <v>0</v>
      </c>
      <c r="P1147" s="20">
        <v>0</v>
      </c>
      <c r="Q1147" s="20">
        <v>0</v>
      </c>
      <c r="R1147" s="20">
        <v>0</v>
      </c>
      <c r="S1147" s="20">
        <v>0</v>
      </c>
      <c r="T1147" s="20">
        <v>0</v>
      </c>
      <c r="U1147" s="24">
        <f>6850</f>
        <v>6850</v>
      </c>
      <c r="V1147" s="24">
        <f>6850</f>
        <v>6850</v>
      </c>
      <c r="W1147" s="93">
        <f t="shared" si="162"/>
        <v>13700</v>
      </c>
    </row>
    <row r="1148" spans="1:23" ht="42" customHeight="1" x14ac:dyDescent="0.25">
      <c r="A1148" s="46" t="s">
        <v>527</v>
      </c>
      <c r="B1148" s="140" t="s">
        <v>309</v>
      </c>
      <c r="C1148" s="132" t="s">
        <v>90</v>
      </c>
      <c r="E1148" s="64" t="s">
        <v>90</v>
      </c>
      <c r="F1148" s="46" t="s">
        <v>616</v>
      </c>
      <c r="G1148" s="64" t="s">
        <v>295</v>
      </c>
      <c r="H1148" s="46" t="s">
        <v>90</v>
      </c>
      <c r="I1148" s="46" t="s">
        <v>90</v>
      </c>
      <c r="J1148" s="46" t="s">
        <v>90</v>
      </c>
      <c r="K1148" s="46" t="s">
        <v>90</v>
      </c>
      <c r="L1148" s="46" t="s">
        <v>90</v>
      </c>
      <c r="M1148" s="46" t="s">
        <v>90</v>
      </c>
      <c r="N1148" s="46" t="s">
        <v>90</v>
      </c>
      <c r="O1148" s="46" t="s">
        <v>90</v>
      </c>
      <c r="P1148" s="46" t="s">
        <v>90</v>
      </c>
      <c r="Q1148" s="46" t="s">
        <v>90</v>
      </c>
      <c r="R1148" s="46" t="s">
        <v>90</v>
      </c>
      <c r="S1148" s="46" t="s">
        <v>90</v>
      </c>
      <c r="T1148" s="46" t="s">
        <v>90</v>
      </c>
      <c r="U1148" s="46" t="s">
        <v>90</v>
      </c>
      <c r="V1148" s="46" t="s">
        <v>90</v>
      </c>
      <c r="W1148" s="93" t="s">
        <v>90</v>
      </c>
    </row>
    <row r="1149" spans="1:23" ht="46.5" customHeight="1" x14ac:dyDescent="0.25">
      <c r="A1149" s="65" t="s">
        <v>528</v>
      </c>
      <c r="B1149" s="118" t="s">
        <v>1011</v>
      </c>
      <c r="C1149" s="133" t="s">
        <v>126</v>
      </c>
      <c r="D1149" s="46">
        <v>1</v>
      </c>
      <c r="E1149" s="46" t="s">
        <v>90</v>
      </c>
      <c r="F1149" s="46" t="s">
        <v>616</v>
      </c>
      <c r="G1149" s="64" t="s">
        <v>90</v>
      </c>
      <c r="H1149" s="64" t="s">
        <v>90</v>
      </c>
      <c r="I1149" s="64" t="s">
        <v>90</v>
      </c>
      <c r="J1149" s="64" t="s">
        <v>90</v>
      </c>
      <c r="K1149" s="64" t="s">
        <v>90</v>
      </c>
      <c r="L1149" s="64" t="s">
        <v>90</v>
      </c>
      <c r="M1149" s="64" t="s">
        <v>90</v>
      </c>
      <c r="N1149" s="64" t="s">
        <v>90</v>
      </c>
      <c r="O1149" s="64" t="s">
        <v>90</v>
      </c>
      <c r="P1149" s="64" t="s">
        <v>90</v>
      </c>
      <c r="Q1149" s="64" t="s">
        <v>90</v>
      </c>
      <c r="R1149" s="64" t="s">
        <v>90</v>
      </c>
      <c r="S1149" s="64" t="s">
        <v>90</v>
      </c>
      <c r="T1149" s="64">
        <v>47</v>
      </c>
      <c r="U1149" s="64">
        <v>75</v>
      </c>
      <c r="V1149" s="64">
        <v>75</v>
      </c>
      <c r="W1149" s="93" t="s">
        <v>90</v>
      </c>
    </row>
    <row r="1150" spans="1:23" ht="19.5" customHeight="1" x14ac:dyDescent="0.25">
      <c r="A1150" s="66"/>
      <c r="B1150" s="160" t="s">
        <v>91</v>
      </c>
      <c r="C1150" s="141" t="s">
        <v>151</v>
      </c>
      <c r="D1150" s="143">
        <v>1</v>
      </c>
      <c r="E1150" s="143" t="s">
        <v>90</v>
      </c>
      <c r="F1150" s="145" t="s">
        <v>616</v>
      </c>
      <c r="G1150" s="147" t="s">
        <v>90</v>
      </c>
      <c r="H1150" s="64">
        <v>1002</v>
      </c>
      <c r="I1150" s="64" t="s">
        <v>411</v>
      </c>
      <c r="J1150" s="64">
        <v>621</v>
      </c>
      <c r="K1150" s="20">
        <v>0</v>
      </c>
      <c r="L1150" s="20">
        <v>0</v>
      </c>
      <c r="M1150" s="20">
        <v>0</v>
      </c>
      <c r="N1150" s="20">
        <v>0</v>
      </c>
      <c r="O1150" s="20">
        <v>0</v>
      </c>
      <c r="P1150" s="20">
        <v>0</v>
      </c>
      <c r="Q1150" s="20">
        <v>0</v>
      </c>
      <c r="R1150" s="20">
        <v>0</v>
      </c>
      <c r="S1150" s="20">
        <v>0</v>
      </c>
      <c r="T1150" s="20">
        <v>0</v>
      </c>
      <c r="U1150" s="64">
        <v>1100</v>
      </c>
      <c r="V1150" s="64">
        <v>3600</v>
      </c>
      <c r="W1150" s="93">
        <f>T1150+U1150+V1150</f>
        <v>4700</v>
      </c>
    </row>
    <row r="1151" spans="1:23" ht="31.5" customHeight="1" x14ac:dyDescent="0.25">
      <c r="A1151" s="67"/>
      <c r="B1151" s="163"/>
      <c r="C1151" s="142"/>
      <c r="D1151" s="144"/>
      <c r="E1151" s="144"/>
      <c r="F1151" s="146"/>
      <c r="G1151" s="148"/>
      <c r="H1151" s="64">
        <v>1002</v>
      </c>
      <c r="I1151" s="64" t="s">
        <v>411</v>
      </c>
      <c r="J1151" s="64">
        <v>622</v>
      </c>
      <c r="K1151" s="20">
        <v>0</v>
      </c>
      <c r="L1151" s="20">
        <v>0</v>
      </c>
      <c r="M1151" s="20">
        <v>0</v>
      </c>
      <c r="N1151" s="20">
        <v>0</v>
      </c>
      <c r="O1151" s="20">
        <v>0</v>
      </c>
      <c r="P1151" s="20">
        <v>0</v>
      </c>
      <c r="Q1151" s="20">
        <v>0</v>
      </c>
      <c r="R1151" s="20">
        <v>0</v>
      </c>
      <c r="S1151" s="20">
        <v>0</v>
      </c>
      <c r="T1151" s="24">
        <v>3100</v>
      </c>
      <c r="U1151" s="48">
        <v>0</v>
      </c>
      <c r="V1151" s="48">
        <v>0</v>
      </c>
      <c r="W1151" s="93">
        <f t="shared" si="162"/>
        <v>3100</v>
      </c>
    </row>
    <row r="1152" spans="1:23" ht="80.25" customHeight="1" x14ac:dyDescent="0.25">
      <c r="A1152" s="46" t="s">
        <v>529</v>
      </c>
      <c r="B1152" s="140" t="s">
        <v>308</v>
      </c>
      <c r="C1152" s="132" t="s">
        <v>90</v>
      </c>
      <c r="D1152" s="64" t="s">
        <v>90</v>
      </c>
      <c r="E1152" s="64" t="s">
        <v>90</v>
      </c>
      <c r="F1152" s="46" t="s">
        <v>616</v>
      </c>
      <c r="G1152" s="64" t="s">
        <v>295</v>
      </c>
      <c r="H1152" s="46" t="s">
        <v>90</v>
      </c>
      <c r="I1152" s="46" t="s">
        <v>90</v>
      </c>
      <c r="J1152" s="46" t="s">
        <v>90</v>
      </c>
      <c r="K1152" s="46" t="s">
        <v>90</v>
      </c>
      <c r="L1152" s="46" t="s">
        <v>90</v>
      </c>
      <c r="M1152" s="46" t="s">
        <v>90</v>
      </c>
      <c r="N1152" s="46" t="s">
        <v>90</v>
      </c>
      <c r="O1152" s="46" t="s">
        <v>90</v>
      </c>
      <c r="P1152" s="46" t="s">
        <v>90</v>
      </c>
      <c r="Q1152" s="46" t="s">
        <v>90</v>
      </c>
      <c r="R1152" s="46" t="s">
        <v>90</v>
      </c>
      <c r="S1152" s="46" t="s">
        <v>90</v>
      </c>
      <c r="T1152" s="46" t="s">
        <v>90</v>
      </c>
      <c r="U1152" s="46" t="s">
        <v>90</v>
      </c>
      <c r="V1152" s="46" t="s">
        <v>90</v>
      </c>
      <c r="W1152" s="93" t="s">
        <v>90</v>
      </c>
    </row>
    <row r="1153" spans="1:23" ht="33" customHeight="1" x14ac:dyDescent="0.25">
      <c r="A1153" s="65" t="s">
        <v>530</v>
      </c>
      <c r="B1153" s="118" t="s">
        <v>1011</v>
      </c>
      <c r="C1153" s="133" t="s">
        <v>126</v>
      </c>
      <c r="D1153" s="46">
        <v>1</v>
      </c>
      <c r="E1153" s="46" t="s">
        <v>90</v>
      </c>
      <c r="F1153" s="46" t="s">
        <v>616</v>
      </c>
      <c r="G1153" s="64" t="s">
        <v>90</v>
      </c>
      <c r="H1153" s="64" t="s">
        <v>90</v>
      </c>
      <c r="I1153" s="64" t="s">
        <v>90</v>
      </c>
      <c r="J1153" s="64" t="s">
        <v>90</v>
      </c>
      <c r="K1153" s="64" t="s">
        <v>90</v>
      </c>
      <c r="L1153" s="64" t="s">
        <v>90</v>
      </c>
      <c r="M1153" s="64" t="s">
        <v>90</v>
      </c>
      <c r="N1153" s="64" t="s">
        <v>90</v>
      </c>
      <c r="O1153" s="64" t="s">
        <v>90</v>
      </c>
      <c r="P1153" s="64" t="s">
        <v>90</v>
      </c>
      <c r="Q1153" s="64" t="s">
        <v>90</v>
      </c>
      <c r="R1153" s="46">
        <v>8</v>
      </c>
      <c r="S1153" s="64">
        <v>4</v>
      </c>
      <c r="T1153" s="64">
        <v>0</v>
      </c>
      <c r="U1153" s="64">
        <v>9</v>
      </c>
      <c r="V1153" s="64">
        <v>9</v>
      </c>
      <c r="W1153" s="93" t="s">
        <v>90</v>
      </c>
    </row>
    <row r="1154" spans="1:23" ht="23.25" customHeight="1" x14ac:dyDescent="0.25">
      <c r="A1154" s="67"/>
      <c r="B1154" s="118" t="s">
        <v>91</v>
      </c>
      <c r="C1154" s="117" t="s">
        <v>151</v>
      </c>
      <c r="D1154" s="52">
        <v>1</v>
      </c>
      <c r="E1154" s="52" t="s">
        <v>90</v>
      </c>
      <c r="F1154" s="46" t="s">
        <v>616</v>
      </c>
      <c r="G1154" s="64" t="s">
        <v>90</v>
      </c>
      <c r="H1154" s="64">
        <v>1002</v>
      </c>
      <c r="I1154" s="64" t="s">
        <v>411</v>
      </c>
      <c r="J1154" s="64">
        <v>621</v>
      </c>
      <c r="K1154" s="20">
        <v>0</v>
      </c>
      <c r="L1154" s="20">
        <v>0</v>
      </c>
      <c r="M1154" s="20">
        <v>0</v>
      </c>
      <c r="N1154" s="20">
        <v>0</v>
      </c>
      <c r="O1154" s="20">
        <v>0</v>
      </c>
      <c r="P1154" s="20">
        <v>0</v>
      </c>
      <c r="Q1154" s="20">
        <v>0</v>
      </c>
      <c r="R1154" s="20">
        <v>0</v>
      </c>
      <c r="S1154" s="20">
        <v>0</v>
      </c>
      <c r="T1154" s="20">
        <v>0</v>
      </c>
      <c r="U1154" s="24">
        <v>6850</v>
      </c>
      <c r="V1154" s="24">
        <v>6850</v>
      </c>
      <c r="W1154" s="93">
        <f t="shared" si="162"/>
        <v>13700</v>
      </c>
    </row>
    <row r="1155" spans="1:23" s="3" customFormat="1" ht="33" customHeight="1" x14ac:dyDescent="0.25">
      <c r="A1155" s="49"/>
      <c r="B1155" s="49"/>
      <c r="C1155" s="49"/>
      <c r="D1155" s="49"/>
      <c r="E1155" s="49"/>
      <c r="F1155" s="49"/>
      <c r="G1155" s="49"/>
      <c r="H1155" s="50"/>
      <c r="I1155" s="50"/>
      <c r="J1155" s="50"/>
      <c r="K1155" s="50"/>
      <c r="L1155" s="50"/>
      <c r="M1155" s="49"/>
      <c r="N1155" s="49"/>
      <c r="O1155" s="49"/>
      <c r="P1155" s="49"/>
      <c r="Q1155" s="49"/>
      <c r="R1155" s="49"/>
      <c r="W1155" s="89"/>
    </row>
    <row r="1156" spans="1:23" s="3" customFormat="1" ht="15" customHeight="1" x14ac:dyDescent="0.25">
      <c r="A1156" s="49"/>
      <c r="B1156" s="49"/>
      <c r="C1156" s="49"/>
      <c r="D1156" s="49"/>
      <c r="E1156" s="49"/>
      <c r="F1156" s="49"/>
      <c r="G1156" s="49"/>
      <c r="H1156" s="49"/>
      <c r="I1156" s="49"/>
      <c r="J1156" s="49"/>
      <c r="K1156" s="49"/>
      <c r="L1156" s="49"/>
      <c r="M1156" s="49"/>
      <c r="N1156" s="49"/>
      <c r="O1156" s="49"/>
      <c r="P1156" s="49"/>
      <c r="Q1156" s="49"/>
      <c r="R1156" s="49"/>
      <c r="W1156" s="101" t="s">
        <v>1013</v>
      </c>
    </row>
    <row r="1157" spans="1:23" s="3" customFormat="1" ht="15" customHeight="1" x14ac:dyDescent="0.25">
      <c r="M1157" s="4"/>
      <c r="W1157" s="101"/>
    </row>
    <row r="1158" spans="1:23" s="3" customFormat="1" ht="15" customHeight="1" x14ac:dyDescent="0.25">
      <c r="M1158" s="4"/>
      <c r="S1158" s="4"/>
      <c r="W1158" s="101"/>
    </row>
    <row r="1159" spans="1:23" s="3" customFormat="1" ht="15" customHeight="1" x14ac:dyDescent="0.25">
      <c r="M1159" s="4"/>
      <c r="S1159" s="4"/>
      <c r="W1159" s="101"/>
    </row>
    <row r="1160" spans="1:23" s="3" customFormat="1" ht="15" customHeight="1" x14ac:dyDescent="0.25">
      <c r="M1160" s="4"/>
      <c r="W1160" s="101"/>
    </row>
    <row r="1161" spans="1:23" s="3" customFormat="1" ht="15" customHeight="1" x14ac:dyDescent="0.25">
      <c r="M1161" s="4"/>
      <c r="W1161" s="101"/>
    </row>
    <row r="1162" spans="1:23" s="3" customFormat="1" ht="15" customHeight="1" x14ac:dyDescent="0.25">
      <c r="M1162" s="4"/>
      <c r="W1162" s="101"/>
    </row>
    <row r="1163" spans="1:23" s="3" customFormat="1" ht="15" customHeight="1" x14ac:dyDescent="0.25">
      <c r="M1163" s="4"/>
      <c r="W1163" s="101"/>
    </row>
    <row r="1164" spans="1:23" s="3" customFormat="1" ht="15" customHeight="1" x14ac:dyDescent="0.25">
      <c r="M1164" s="4"/>
      <c r="W1164" s="101"/>
    </row>
    <row r="1165" spans="1:23" s="3" customFormat="1" ht="15" customHeight="1" x14ac:dyDescent="0.25">
      <c r="M1165" s="4"/>
      <c r="W1165" s="101"/>
    </row>
    <row r="1166" spans="1:23" s="3" customFormat="1" ht="15" customHeight="1" x14ac:dyDescent="0.25">
      <c r="M1166" s="4"/>
      <c r="W1166" s="101"/>
    </row>
    <row r="1167" spans="1:23" s="3" customFormat="1" ht="15" customHeight="1" x14ac:dyDescent="0.25">
      <c r="M1167" s="4"/>
      <c r="W1167" s="101"/>
    </row>
    <row r="1168" spans="1:23" s="3" customFormat="1" ht="15" customHeight="1" x14ac:dyDescent="0.25">
      <c r="M1168" s="4"/>
      <c r="W1168" s="101"/>
    </row>
    <row r="1169" spans="13:23" s="3" customFormat="1" ht="15" customHeight="1" x14ac:dyDescent="0.25">
      <c r="M1169" s="4"/>
      <c r="W1169" s="101"/>
    </row>
    <row r="1170" spans="13:23" s="3" customFormat="1" ht="15" customHeight="1" x14ac:dyDescent="0.25">
      <c r="M1170" s="4"/>
      <c r="W1170" s="101"/>
    </row>
    <row r="1171" spans="13:23" s="3" customFormat="1" ht="15" customHeight="1" x14ac:dyDescent="0.25">
      <c r="M1171" s="4"/>
      <c r="W1171" s="101"/>
    </row>
    <row r="1172" spans="13:23" s="3" customFormat="1" ht="15" customHeight="1" x14ac:dyDescent="0.25">
      <c r="M1172" s="4"/>
      <c r="W1172" s="101"/>
    </row>
    <row r="1173" spans="13:23" s="3" customFormat="1" ht="15" customHeight="1" x14ac:dyDescent="0.25">
      <c r="M1173" s="4"/>
      <c r="W1173" s="89"/>
    </row>
    <row r="1174" spans="13:23" s="3" customFormat="1" ht="15" customHeight="1" x14ac:dyDescent="0.25">
      <c r="M1174" s="4"/>
      <c r="W1174" s="89"/>
    </row>
    <row r="1175" spans="13:23" s="3" customFormat="1" ht="15" customHeight="1" x14ac:dyDescent="0.25">
      <c r="M1175" s="4"/>
      <c r="W1175" s="89"/>
    </row>
    <row r="1176" spans="13:23" s="3" customFormat="1" ht="15" customHeight="1" x14ac:dyDescent="0.25">
      <c r="M1176" s="4"/>
      <c r="W1176" s="89"/>
    </row>
    <row r="1177" spans="13:23" s="3" customFormat="1" ht="15" customHeight="1" x14ac:dyDescent="0.25">
      <c r="M1177" s="4"/>
      <c r="W1177" s="89"/>
    </row>
    <row r="1178" spans="13:23" s="3" customFormat="1" ht="15" customHeight="1" x14ac:dyDescent="0.25">
      <c r="M1178" s="4"/>
      <c r="W1178" s="89"/>
    </row>
    <row r="1179" spans="13:23" s="3" customFormat="1" ht="15" customHeight="1" x14ac:dyDescent="0.25">
      <c r="M1179" s="4"/>
      <c r="W1179" s="89"/>
    </row>
    <row r="1180" spans="13:23" s="3" customFormat="1" ht="15" customHeight="1" x14ac:dyDescent="0.25">
      <c r="M1180" s="4"/>
      <c r="W1180" s="89"/>
    </row>
    <row r="1181" spans="13:23" s="3" customFormat="1" ht="15" customHeight="1" x14ac:dyDescent="0.25">
      <c r="M1181" s="4"/>
      <c r="W1181" s="89"/>
    </row>
    <row r="1182" spans="13:23" s="3" customFormat="1" ht="15" customHeight="1" x14ac:dyDescent="0.25">
      <c r="M1182" s="4"/>
      <c r="W1182" s="89"/>
    </row>
    <row r="1183" spans="13:23" s="3" customFormat="1" ht="15" customHeight="1" x14ac:dyDescent="0.25">
      <c r="M1183" s="4"/>
      <c r="W1183" s="89"/>
    </row>
    <row r="1184" spans="13:23" s="3" customFormat="1" ht="15" customHeight="1" x14ac:dyDescent="0.25">
      <c r="M1184" s="4"/>
      <c r="W1184" s="89"/>
    </row>
    <row r="1185" spans="13:23" s="3" customFormat="1" ht="15" customHeight="1" x14ac:dyDescent="0.25">
      <c r="M1185" s="4"/>
      <c r="W1185" s="89"/>
    </row>
    <row r="1186" spans="13:23" s="3" customFormat="1" ht="15" customHeight="1" x14ac:dyDescent="0.25">
      <c r="M1186" s="4"/>
      <c r="W1186" s="89"/>
    </row>
    <row r="1187" spans="13:23" s="3" customFormat="1" ht="15" customHeight="1" x14ac:dyDescent="0.25">
      <c r="M1187" s="4"/>
      <c r="W1187" s="89"/>
    </row>
    <row r="1188" spans="13:23" s="3" customFormat="1" ht="15" customHeight="1" x14ac:dyDescent="0.25">
      <c r="M1188" s="4"/>
      <c r="W1188" s="89"/>
    </row>
    <row r="1189" spans="13:23" s="3" customFormat="1" ht="15" customHeight="1" x14ac:dyDescent="0.25">
      <c r="M1189" s="4"/>
      <c r="W1189" s="89"/>
    </row>
    <row r="1190" spans="13:23" s="3" customFormat="1" ht="15" customHeight="1" x14ac:dyDescent="0.25">
      <c r="M1190" s="4"/>
      <c r="W1190" s="89"/>
    </row>
    <row r="1191" spans="13:23" s="3" customFormat="1" ht="15" customHeight="1" x14ac:dyDescent="0.25">
      <c r="M1191" s="4"/>
      <c r="W1191" s="89"/>
    </row>
    <row r="1192" spans="13:23" s="3" customFormat="1" ht="15" customHeight="1" x14ac:dyDescent="0.25">
      <c r="M1192" s="4"/>
      <c r="W1192" s="89"/>
    </row>
    <row r="1193" spans="13:23" s="3" customFormat="1" ht="15" customHeight="1" x14ac:dyDescent="0.25">
      <c r="M1193" s="4"/>
      <c r="W1193" s="89"/>
    </row>
    <row r="1194" spans="13:23" s="3" customFormat="1" ht="15" customHeight="1" x14ac:dyDescent="0.25">
      <c r="M1194" s="4"/>
      <c r="W1194" s="89"/>
    </row>
    <row r="1195" spans="13:23" s="3" customFormat="1" ht="15" customHeight="1" x14ac:dyDescent="0.25">
      <c r="M1195" s="4"/>
      <c r="W1195" s="89"/>
    </row>
    <row r="1196" spans="13:23" s="3" customFormat="1" ht="15" customHeight="1" x14ac:dyDescent="0.25">
      <c r="M1196" s="4"/>
      <c r="W1196" s="89"/>
    </row>
    <row r="1197" spans="13:23" s="3" customFormat="1" ht="15" customHeight="1" x14ac:dyDescent="0.25">
      <c r="M1197" s="4"/>
      <c r="W1197" s="89"/>
    </row>
    <row r="1198" spans="13:23" s="3" customFormat="1" ht="15" customHeight="1" x14ac:dyDescent="0.25">
      <c r="M1198" s="4"/>
      <c r="W1198" s="89"/>
    </row>
    <row r="1199" spans="13:23" s="3" customFormat="1" ht="15" customHeight="1" x14ac:dyDescent="0.25">
      <c r="M1199" s="4"/>
      <c r="W1199" s="89"/>
    </row>
    <row r="1200" spans="13:23" s="3" customFormat="1" ht="15" customHeight="1" x14ac:dyDescent="0.25">
      <c r="M1200" s="4"/>
      <c r="W1200" s="89"/>
    </row>
    <row r="1201" spans="13:23" s="3" customFormat="1" ht="15" customHeight="1" x14ac:dyDescent="0.25">
      <c r="M1201" s="4"/>
      <c r="W1201" s="89"/>
    </row>
    <row r="1202" spans="13:23" s="3" customFormat="1" ht="15" customHeight="1" x14ac:dyDescent="0.25">
      <c r="M1202" s="4"/>
      <c r="W1202" s="89"/>
    </row>
    <row r="1203" spans="13:23" s="3" customFormat="1" ht="15" customHeight="1" x14ac:dyDescent="0.25">
      <c r="M1203" s="4"/>
      <c r="W1203" s="89"/>
    </row>
    <row r="1204" spans="13:23" s="3" customFormat="1" ht="15" customHeight="1" x14ac:dyDescent="0.25">
      <c r="M1204" s="4"/>
      <c r="W1204" s="89"/>
    </row>
    <row r="1205" spans="13:23" s="3" customFormat="1" ht="15" customHeight="1" x14ac:dyDescent="0.25">
      <c r="M1205" s="4"/>
      <c r="W1205" s="89"/>
    </row>
    <row r="1206" spans="13:23" s="3" customFormat="1" ht="15" customHeight="1" x14ac:dyDescent="0.25">
      <c r="M1206" s="4"/>
      <c r="W1206" s="89"/>
    </row>
    <row r="1207" spans="13:23" s="3" customFormat="1" ht="15" customHeight="1" x14ac:dyDescent="0.25">
      <c r="M1207" s="4"/>
      <c r="W1207" s="89"/>
    </row>
    <row r="1208" spans="13:23" s="3" customFormat="1" ht="15" customHeight="1" x14ac:dyDescent="0.25">
      <c r="M1208" s="4"/>
      <c r="W1208" s="89"/>
    </row>
    <row r="1209" spans="13:23" s="3" customFormat="1" ht="15" customHeight="1" x14ac:dyDescent="0.25">
      <c r="M1209" s="4"/>
      <c r="W1209" s="89"/>
    </row>
    <row r="1210" spans="13:23" s="3" customFormat="1" ht="15" customHeight="1" x14ac:dyDescent="0.25">
      <c r="M1210" s="4"/>
      <c r="W1210" s="89"/>
    </row>
    <row r="1211" spans="13:23" s="3" customFormat="1" ht="15" customHeight="1" x14ac:dyDescent="0.25">
      <c r="M1211" s="4"/>
      <c r="W1211" s="89"/>
    </row>
    <row r="1212" spans="13:23" s="3" customFormat="1" ht="15" customHeight="1" x14ac:dyDescent="0.25">
      <c r="M1212" s="4"/>
      <c r="W1212" s="89"/>
    </row>
    <row r="1213" spans="13:23" s="3" customFormat="1" ht="15" customHeight="1" x14ac:dyDescent="0.25">
      <c r="M1213" s="4"/>
      <c r="W1213" s="89"/>
    </row>
    <row r="1214" spans="13:23" s="3" customFormat="1" ht="15" customHeight="1" x14ac:dyDescent="0.25">
      <c r="M1214" s="4"/>
      <c r="W1214" s="89"/>
    </row>
    <row r="1215" spans="13:23" s="3" customFormat="1" ht="15" customHeight="1" x14ac:dyDescent="0.25">
      <c r="M1215" s="4"/>
      <c r="W1215" s="89"/>
    </row>
    <row r="1216" spans="13:23" s="3" customFormat="1" ht="15" customHeight="1" x14ac:dyDescent="0.25">
      <c r="M1216" s="4"/>
      <c r="W1216" s="89"/>
    </row>
    <row r="1217" spans="13:23" s="3" customFormat="1" ht="15" customHeight="1" x14ac:dyDescent="0.25">
      <c r="M1217" s="4"/>
      <c r="W1217" s="89"/>
    </row>
    <row r="1218" spans="13:23" s="3" customFormat="1" ht="15" customHeight="1" x14ac:dyDescent="0.25">
      <c r="M1218" s="4"/>
      <c r="W1218" s="89"/>
    </row>
    <row r="1219" spans="13:23" s="3" customFormat="1" ht="15" customHeight="1" x14ac:dyDescent="0.25">
      <c r="M1219" s="4"/>
      <c r="W1219" s="89"/>
    </row>
    <row r="1220" spans="13:23" s="3" customFormat="1" ht="15" customHeight="1" x14ac:dyDescent="0.25">
      <c r="M1220" s="4"/>
      <c r="W1220" s="89"/>
    </row>
    <row r="1221" spans="13:23" s="3" customFormat="1" ht="15" customHeight="1" x14ac:dyDescent="0.25">
      <c r="M1221" s="4"/>
      <c r="W1221" s="89"/>
    </row>
    <row r="1222" spans="13:23" s="3" customFormat="1" ht="15" customHeight="1" x14ac:dyDescent="0.25">
      <c r="M1222" s="4"/>
      <c r="W1222" s="89"/>
    </row>
    <row r="1223" spans="13:23" s="3" customFormat="1" ht="15" customHeight="1" x14ac:dyDescent="0.25">
      <c r="M1223" s="4"/>
      <c r="W1223" s="89"/>
    </row>
    <row r="1224" spans="13:23" s="3" customFormat="1" ht="15" customHeight="1" x14ac:dyDescent="0.25">
      <c r="M1224" s="4"/>
      <c r="W1224" s="89"/>
    </row>
    <row r="1225" spans="13:23" s="3" customFormat="1" ht="15" customHeight="1" x14ac:dyDescent="0.25">
      <c r="M1225" s="4"/>
      <c r="W1225" s="89"/>
    </row>
    <row r="1226" spans="13:23" s="3" customFormat="1" ht="15" customHeight="1" x14ac:dyDescent="0.25">
      <c r="M1226" s="4"/>
      <c r="W1226" s="89"/>
    </row>
    <row r="1227" spans="13:23" s="3" customFormat="1" ht="15" customHeight="1" x14ac:dyDescent="0.25">
      <c r="M1227" s="4"/>
      <c r="W1227" s="89"/>
    </row>
    <row r="1228" spans="13:23" s="3" customFormat="1" ht="15" customHeight="1" x14ac:dyDescent="0.25">
      <c r="M1228" s="4"/>
      <c r="W1228" s="89"/>
    </row>
    <row r="1229" spans="13:23" s="3" customFormat="1" ht="15" customHeight="1" x14ac:dyDescent="0.25">
      <c r="M1229" s="4"/>
      <c r="W1229" s="89"/>
    </row>
    <row r="1230" spans="13:23" s="3" customFormat="1" ht="15" customHeight="1" x14ac:dyDescent="0.25">
      <c r="M1230" s="4"/>
      <c r="W1230" s="89"/>
    </row>
    <row r="1231" spans="13:23" s="3" customFormat="1" ht="15" customHeight="1" x14ac:dyDescent="0.25">
      <c r="M1231" s="4"/>
      <c r="W1231" s="89"/>
    </row>
    <row r="1232" spans="13:23" s="3" customFormat="1" ht="15" customHeight="1" x14ac:dyDescent="0.25">
      <c r="M1232" s="4"/>
      <c r="W1232" s="89"/>
    </row>
    <row r="1233" spans="13:23" s="3" customFormat="1" ht="15" customHeight="1" x14ac:dyDescent="0.25">
      <c r="M1233" s="4"/>
      <c r="W1233" s="89"/>
    </row>
    <row r="1234" spans="13:23" s="3" customFormat="1" ht="15" customHeight="1" x14ac:dyDescent="0.25">
      <c r="M1234" s="4"/>
      <c r="W1234" s="89"/>
    </row>
    <row r="1235" spans="13:23" s="3" customFormat="1" ht="15" customHeight="1" x14ac:dyDescent="0.25">
      <c r="M1235" s="4"/>
      <c r="W1235" s="89"/>
    </row>
    <row r="1236" spans="13:23" s="3" customFormat="1" ht="15" customHeight="1" x14ac:dyDescent="0.25">
      <c r="M1236" s="4"/>
      <c r="W1236" s="89"/>
    </row>
    <row r="1237" spans="13:23" s="3" customFormat="1" ht="15" customHeight="1" x14ac:dyDescent="0.25">
      <c r="M1237" s="4"/>
      <c r="W1237" s="89"/>
    </row>
    <row r="1238" spans="13:23" s="3" customFormat="1" ht="15" customHeight="1" x14ac:dyDescent="0.25">
      <c r="M1238" s="4"/>
      <c r="W1238" s="89"/>
    </row>
    <row r="1239" spans="13:23" s="3" customFormat="1" ht="15" customHeight="1" x14ac:dyDescent="0.25">
      <c r="M1239" s="4"/>
      <c r="W1239" s="89"/>
    </row>
    <row r="1240" spans="13:23" s="3" customFormat="1" ht="15" customHeight="1" x14ac:dyDescent="0.25">
      <c r="M1240" s="4"/>
      <c r="W1240" s="89"/>
    </row>
    <row r="1241" spans="13:23" s="3" customFormat="1" ht="15" customHeight="1" x14ac:dyDescent="0.25">
      <c r="M1241" s="4"/>
      <c r="W1241" s="89"/>
    </row>
    <row r="1242" spans="13:23" s="3" customFormat="1" ht="15" customHeight="1" x14ac:dyDescent="0.25">
      <c r="M1242" s="4"/>
      <c r="W1242" s="89"/>
    </row>
    <row r="1243" spans="13:23" s="3" customFormat="1" ht="15" customHeight="1" x14ac:dyDescent="0.25">
      <c r="M1243" s="4"/>
      <c r="W1243" s="89"/>
    </row>
    <row r="1244" spans="13:23" s="3" customFormat="1" ht="15" customHeight="1" x14ac:dyDescent="0.25">
      <c r="M1244" s="4"/>
      <c r="W1244" s="89"/>
    </row>
    <row r="1245" spans="13:23" s="3" customFormat="1" ht="15" customHeight="1" x14ac:dyDescent="0.25">
      <c r="M1245" s="4"/>
      <c r="W1245" s="89"/>
    </row>
    <row r="1246" spans="13:23" s="3" customFormat="1" ht="15" customHeight="1" x14ac:dyDescent="0.25">
      <c r="M1246" s="4"/>
      <c r="W1246" s="89"/>
    </row>
    <row r="1247" spans="13:23" s="3" customFormat="1" ht="15" customHeight="1" x14ac:dyDescent="0.25">
      <c r="M1247" s="4"/>
      <c r="W1247" s="89"/>
    </row>
    <row r="1248" spans="13:23" s="3" customFormat="1" ht="15" customHeight="1" x14ac:dyDescent="0.25">
      <c r="M1248" s="4"/>
      <c r="W1248" s="89"/>
    </row>
    <row r="1249" spans="13:23" s="3" customFormat="1" ht="15" customHeight="1" x14ac:dyDescent="0.25">
      <c r="M1249" s="4"/>
      <c r="W1249" s="89"/>
    </row>
    <row r="1250" spans="13:23" s="3" customFormat="1" ht="15" customHeight="1" x14ac:dyDescent="0.25">
      <c r="M1250" s="4"/>
      <c r="W1250" s="89"/>
    </row>
    <row r="1251" spans="13:23" s="3" customFormat="1" ht="15" customHeight="1" x14ac:dyDescent="0.25">
      <c r="M1251" s="4"/>
      <c r="W1251" s="89"/>
    </row>
    <row r="1252" spans="13:23" s="3" customFormat="1" ht="15" customHeight="1" x14ac:dyDescent="0.25">
      <c r="M1252" s="4"/>
      <c r="W1252" s="89"/>
    </row>
    <row r="1253" spans="13:23" s="3" customFormat="1" ht="15" customHeight="1" x14ac:dyDescent="0.25">
      <c r="M1253" s="4"/>
      <c r="W1253" s="89"/>
    </row>
    <row r="1254" spans="13:23" s="3" customFormat="1" ht="15" customHeight="1" x14ac:dyDescent="0.25">
      <c r="M1254" s="4"/>
      <c r="W1254" s="89"/>
    </row>
    <row r="1255" spans="13:23" s="3" customFormat="1" ht="15" customHeight="1" x14ac:dyDescent="0.25">
      <c r="M1255" s="4"/>
      <c r="W1255" s="89"/>
    </row>
    <row r="1256" spans="13:23" s="3" customFormat="1" ht="15" customHeight="1" x14ac:dyDescent="0.25">
      <c r="M1256" s="4"/>
      <c r="W1256" s="89"/>
    </row>
    <row r="1257" spans="13:23" s="3" customFormat="1" ht="15" customHeight="1" x14ac:dyDescent="0.25">
      <c r="M1257" s="4"/>
      <c r="W1257" s="89"/>
    </row>
    <row r="1258" spans="13:23" s="3" customFormat="1" ht="15" customHeight="1" x14ac:dyDescent="0.25">
      <c r="M1258" s="4"/>
      <c r="W1258" s="89"/>
    </row>
    <row r="1259" spans="13:23" s="3" customFormat="1" ht="15" customHeight="1" x14ac:dyDescent="0.25">
      <c r="M1259" s="4"/>
      <c r="W1259" s="89"/>
    </row>
    <row r="1260" spans="13:23" s="3" customFormat="1" ht="15" customHeight="1" x14ac:dyDescent="0.25">
      <c r="M1260" s="4"/>
      <c r="W1260" s="89"/>
    </row>
    <row r="1261" spans="13:23" s="3" customFormat="1" ht="15" customHeight="1" x14ac:dyDescent="0.25">
      <c r="M1261" s="4"/>
      <c r="W1261" s="89"/>
    </row>
    <row r="1262" spans="13:23" s="3" customFormat="1" ht="15" customHeight="1" x14ac:dyDescent="0.25">
      <c r="M1262" s="4"/>
      <c r="W1262" s="89"/>
    </row>
    <row r="1263" spans="13:23" s="3" customFormat="1" ht="15" customHeight="1" x14ac:dyDescent="0.25">
      <c r="M1263" s="4"/>
      <c r="W1263" s="89"/>
    </row>
    <row r="1264" spans="13:23" s="3" customFormat="1" ht="15" customHeight="1" x14ac:dyDescent="0.25">
      <c r="M1264" s="4"/>
      <c r="W1264" s="89"/>
    </row>
    <row r="1265" spans="13:23" s="3" customFormat="1" ht="15" customHeight="1" x14ac:dyDescent="0.25">
      <c r="M1265" s="4"/>
      <c r="W1265" s="89"/>
    </row>
    <row r="1266" spans="13:23" s="3" customFormat="1" ht="15" customHeight="1" x14ac:dyDescent="0.25">
      <c r="M1266" s="4"/>
      <c r="W1266" s="89"/>
    </row>
    <row r="1267" spans="13:23" s="3" customFormat="1" ht="15" customHeight="1" x14ac:dyDescent="0.25">
      <c r="M1267" s="4"/>
      <c r="W1267" s="89"/>
    </row>
    <row r="1268" spans="13:23" s="3" customFormat="1" ht="15" customHeight="1" x14ac:dyDescent="0.25">
      <c r="M1268" s="4"/>
      <c r="W1268" s="89"/>
    </row>
    <row r="1269" spans="13:23" s="3" customFormat="1" ht="15" customHeight="1" x14ac:dyDescent="0.25">
      <c r="M1269" s="4"/>
      <c r="W1269" s="89"/>
    </row>
    <row r="1270" spans="13:23" s="3" customFormat="1" ht="15" customHeight="1" x14ac:dyDescent="0.25">
      <c r="M1270" s="4"/>
      <c r="W1270" s="89"/>
    </row>
    <row r="1271" spans="13:23" s="3" customFormat="1" ht="15" customHeight="1" x14ac:dyDescent="0.25">
      <c r="M1271" s="4"/>
      <c r="W1271" s="89"/>
    </row>
    <row r="1272" spans="13:23" s="3" customFormat="1" ht="15" customHeight="1" x14ac:dyDescent="0.25">
      <c r="M1272" s="4"/>
      <c r="W1272" s="89"/>
    </row>
    <row r="1273" spans="13:23" s="3" customFormat="1" ht="15" customHeight="1" x14ac:dyDescent="0.25">
      <c r="M1273" s="4"/>
      <c r="W1273" s="89"/>
    </row>
    <row r="1274" spans="13:23" s="3" customFormat="1" ht="15" customHeight="1" x14ac:dyDescent="0.25">
      <c r="M1274" s="4"/>
      <c r="W1274" s="89"/>
    </row>
    <row r="1275" spans="13:23" s="3" customFormat="1" ht="15" customHeight="1" x14ac:dyDescent="0.25">
      <c r="M1275" s="4"/>
      <c r="W1275" s="89"/>
    </row>
    <row r="1276" spans="13:23" s="3" customFormat="1" ht="15" customHeight="1" x14ac:dyDescent="0.25">
      <c r="M1276" s="4"/>
      <c r="W1276" s="89"/>
    </row>
    <row r="1277" spans="13:23" s="3" customFormat="1" ht="15" customHeight="1" x14ac:dyDescent="0.25">
      <c r="M1277" s="4"/>
      <c r="W1277" s="89"/>
    </row>
    <row r="1278" spans="13:23" s="3" customFormat="1" ht="15" customHeight="1" x14ac:dyDescent="0.25">
      <c r="M1278" s="4"/>
      <c r="W1278" s="89"/>
    </row>
    <row r="1279" spans="13:23" s="3" customFormat="1" ht="15" customHeight="1" x14ac:dyDescent="0.25">
      <c r="M1279" s="4"/>
      <c r="W1279" s="89"/>
    </row>
    <row r="1280" spans="13:23" s="3" customFormat="1" ht="15" customHeight="1" x14ac:dyDescent="0.25">
      <c r="M1280" s="4"/>
      <c r="W1280" s="89"/>
    </row>
    <row r="1281" spans="13:23" s="3" customFormat="1" ht="15" customHeight="1" x14ac:dyDescent="0.25">
      <c r="M1281" s="4"/>
      <c r="W1281" s="89"/>
    </row>
    <row r="1282" spans="13:23" s="3" customFormat="1" ht="15" customHeight="1" x14ac:dyDescent="0.25">
      <c r="M1282" s="4"/>
      <c r="W1282" s="89"/>
    </row>
    <row r="1283" spans="13:23" s="3" customFormat="1" ht="15" customHeight="1" x14ac:dyDescent="0.25">
      <c r="M1283" s="4"/>
      <c r="W1283" s="89"/>
    </row>
    <row r="1284" spans="13:23" s="3" customFormat="1" ht="15" customHeight="1" x14ac:dyDescent="0.25">
      <c r="M1284" s="4"/>
      <c r="W1284" s="89"/>
    </row>
    <row r="1285" spans="13:23" s="3" customFormat="1" ht="15" customHeight="1" x14ac:dyDescent="0.25">
      <c r="M1285" s="4"/>
      <c r="W1285" s="89"/>
    </row>
    <row r="1286" spans="13:23" s="3" customFormat="1" ht="15" customHeight="1" x14ac:dyDescent="0.25">
      <c r="M1286" s="4"/>
      <c r="W1286" s="89"/>
    </row>
    <row r="1287" spans="13:23" s="3" customFormat="1" ht="15" customHeight="1" x14ac:dyDescent="0.25">
      <c r="M1287" s="4"/>
      <c r="W1287" s="89"/>
    </row>
    <row r="1288" spans="13:23" s="3" customFormat="1" ht="15" customHeight="1" x14ac:dyDescent="0.25">
      <c r="M1288" s="4"/>
      <c r="W1288" s="89"/>
    </row>
    <row r="1289" spans="13:23" s="3" customFormat="1" ht="15" customHeight="1" x14ac:dyDescent="0.25">
      <c r="M1289" s="4"/>
      <c r="W1289" s="89"/>
    </row>
    <row r="1290" spans="13:23" s="3" customFormat="1" ht="15" customHeight="1" x14ac:dyDescent="0.25">
      <c r="M1290" s="4"/>
      <c r="W1290" s="89"/>
    </row>
    <row r="1291" spans="13:23" s="3" customFormat="1" ht="15" customHeight="1" x14ac:dyDescent="0.25">
      <c r="M1291" s="4"/>
      <c r="W1291" s="89"/>
    </row>
    <row r="1292" spans="13:23" s="3" customFormat="1" ht="15" customHeight="1" x14ac:dyDescent="0.25">
      <c r="M1292" s="4"/>
      <c r="W1292" s="89"/>
    </row>
    <row r="1293" spans="13:23" s="3" customFormat="1" ht="15" customHeight="1" x14ac:dyDescent="0.25">
      <c r="M1293" s="4"/>
      <c r="W1293" s="89"/>
    </row>
    <row r="1294" spans="13:23" s="3" customFormat="1" ht="15" customHeight="1" x14ac:dyDescent="0.25">
      <c r="M1294" s="4"/>
      <c r="W1294" s="89"/>
    </row>
    <row r="1295" spans="13:23" s="3" customFormat="1" ht="15" customHeight="1" x14ac:dyDescent="0.25">
      <c r="M1295" s="4"/>
      <c r="W1295" s="89"/>
    </row>
    <row r="1296" spans="13:23" s="3" customFormat="1" ht="15" customHeight="1" x14ac:dyDescent="0.25">
      <c r="M1296" s="4"/>
      <c r="W1296" s="89"/>
    </row>
    <row r="1297" spans="13:23" s="3" customFormat="1" ht="15" customHeight="1" x14ac:dyDescent="0.25">
      <c r="M1297" s="4"/>
      <c r="W1297" s="89"/>
    </row>
    <row r="1298" spans="13:23" s="3" customFormat="1" ht="15" customHeight="1" x14ac:dyDescent="0.25">
      <c r="M1298" s="4"/>
      <c r="W1298" s="89"/>
    </row>
    <row r="1299" spans="13:23" s="3" customFormat="1" ht="15" customHeight="1" x14ac:dyDescent="0.25">
      <c r="M1299" s="4"/>
      <c r="W1299" s="89"/>
    </row>
    <row r="1300" spans="13:23" s="3" customFormat="1" ht="15" customHeight="1" x14ac:dyDescent="0.25">
      <c r="M1300" s="4"/>
      <c r="W1300" s="89"/>
    </row>
    <row r="1301" spans="13:23" s="3" customFormat="1" ht="15" customHeight="1" x14ac:dyDescent="0.25">
      <c r="M1301" s="4"/>
      <c r="W1301" s="89"/>
    </row>
    <row r="1302" spans="13:23" s="3" customFormat="1" ht="15" customHeight="1" x14ac:dyDescent="0.25">
      <c r="M1302" s="4"/>
      <c r="W1302" s="89"/>
    </row>
    <row r="1303" spans="13:23" s="3" customFormat="1" ht="15" customHeight="1" x14ac:dyDescent="0.25">
      <c r="M1303" s="4"/>
      <c r="W1303" s="89"/>
    </row>
    <row r="1304" spans="13:23" s="3" customFormat="1" ht="15" customHeight="1" x14ac:dyDescent="0.25">
      <c r="M1304" s="4"/>
      <c r="W1304" s="89"/>
    </row>
    <row r="1305" spans="13:23" s="3" customFormat="1" ht="15" customHeight="1" x14ac:dyDescent="0.25">
      <c r="M1305" s="4"/>
      <c r="W1305" s="89"/>
    </row>
    <row r="1306" spans="13:23" s="3" customFormat="1" ht="15" customHeight="1" x14ac:dyDescent="0.25">
      <c r="M1306" s="4"/>
      <c r="W1306" s="89"/>
    </row>
    <row r="1307" spans="13:23" s="3" customFormat="1" ht="15" customHeight="1" x14ac:dyDescent="0.25">
      <c r="M1307" s="4"/>
      <c r="W1307" s="89"/>
    </row>
    <row r="1308" spans="13:23" s="3" customFormat="1" ht="15" customHeight="1" x14ac:dyDescent="0.25">
      <c r="M1308" s="4"/>
      <c r="W1308" s="89"/>
    </row>
    <row r="1309" spans="13:23" s="3" customFormat="1" ht="15" customHeight="1" x14ac:dyDescent="0.25">
      <c r="M1309" s="4"/>
      <c r="W1309" s="89"/>
    </row>
    <row r="1310" spans="13:23" s="3" customFormat="1" ht="15" customHeight="1" x14ac:dyDescent="0.25">
      <c r="M1310" s="4"/>
      <c r="W1310" s="89"/>
    </row>
    <row r="1311" spans="13:23" s="3" customFormat="1" ht="15" customHeight="1" x14ac:dyDescent="0.25">
      <c r="M1311" s="4"/>
      <c r="W1311" s="89"/>
    </row>
    <row r="1312" spans="13:23" s="3" customFormat="1" ht="15" customHeight="1" x14ac:dyDescent="0.25">
      <c r="M1312" s="4"/>
      <c r="W1312" s="89"/>
    </row>
    <row r="1313" spans="13:23" s="3" customFormat="1" ht="15" customHeight="1" x14ac:dyDescent="0.25">
      <c r="M1313" s="4"/>
      <c r="W1313" s="89"/>
    </row>
    <row r="1314" spans="13:23" s="3" customFormat="1" ht="15" customHeight="1" x14ac:dyDescent="0.25">
      <c r="M1314" s="4"/>
      <c r="W1314" s="89"/>
    </row>
    <row r="1315" spans="13:23" s="3" customFormat="1" ht="15" customHeight="1" x14ac:dyDescent="0.25">
      <c r="M1315" s="4"/>
      <c r="W1315" s="89"/>
    </row>
    <row r="1316" spans="13:23" s="3" customFormat="1" ht="15" customHeight="1" x14ac:dyDescent="0.25">
      <c r="M1316" s="4"/>
      <c r="W1316" s="89"/>
    </row>
    <row r="1317" spans="13:23" s="3" customFormat="1" ht="15" customHeight="1" x14ac:dyDescent="0.25">
      <c r="M1317" s="4"/>
      <c r="W1317" s="89"/>
    </row>
    <row r="1318" spans="13:23" s="3" customFormat="1" ht="15" customHeight="1" x14ac:dyDescent="0.25">
      <c r="M1318" s="4"/>
      <c r="W1318" s="89"/>
    </row>
    <row r="1319" spans="13:23" s="3" customFormat="1" ht="15" customHeight="1" x14ac:dyDescent="0.25">
      <c r="M1319" s="4"/>
      <c r="W1319" s="89"/>
    </row>
    <row r="1320" spans="13:23" s="3" customFormat="1" ht="15" customHeight="1" x14ac:dyDescent="0.25">
      <c r="M1320" s="4"/>
      <c r="W1320" s="89"/>
    </row>
    <row r="1321" spans="13:23" s="3" customFormat="1" ht="15" customHeight="1" x14ac:dyDescent="0.25">
      <c r="M1321" s="4"/>
      <c r="W1321" s="89"/>
    </row>
    <row r="1322" spans="13:23" s="3" customFormat="1" ht="15" customHeight="1" x14ac:dyDescent="0.25">
      <c r="M1322" s="4"/>
      <c r="W1322" s="89"/>
    </row>
    <row r="1323" spans="13:23" s="3" customFormat="1" ht="15" customHeight="1" x14ac:dyDescent="0.25">
      <c r="M1323" s="4"/>
      <c r="W1323" s="89"/>
    </row>
    <row r="1324" spans="13:23" s="3" customFormat="1" ht="15" customHeight="1" x14ac:dyDescent="0.25">
      <c r="M1324" s="4"/>
      <c r="W1324" s="89"/>
    </row>
    <row r="1325" spans="13:23" s="3" customFormat="1" ht="15" customHeight="1" x14ac:dyDescent="0.25">
      <c r="M1325" s="4"/>
      <c r="W1325" s="89"/>
    </row>
    <row r="1326" spans="13:23" s="3" customFormat="1" ht="15" customHeight="1" x14ac:dyDescent="0.25">
      <c r="M1326" s="4"/>
      <c r="W1326" s="89"/>
    </row>
    <row r="1327" spans="13:23" s="3" customFormat="1" ht="15" customHeight="1" x14ac:dyDescent="0.25">
      <c r="M1327" s="4"/>
      <c r="W1327" s="89"/>
    </row>
    <row r="1328" spans="13:23" s="3" customFormat="1" ht="15" customHeight="1" x14ac:dyDescent="0.25">
      <c r="M1328" s="4"/>
      <c r="W1328" s="89"/>
    </row>
    <row r="1329" spans="13:23" s="3" customFormat="1" ht="15" customHeight="1" x14ac:dyDescent="0.25">
      <c r="M1329" s="4"/>
      <c r="W1329" s="89"/>
    </row>
    <row r="1330" spans="13:23" s="3" customFormat="1" ht="15" customHeight="1" x14ac:dyDescent="0.25">
      <c r="M1330" s="4"/>
      <c r="W1330" s="89"/>
    </row>
    <row r="1331" spans="13:23" s="3" customFormat="1" ht="15" customHeight="1" x14ac:dyDescent="0.25">
      <c r="M1331" s="4"/>
      <c r="W1331" s="89"/>
    </row>
    <row r="1332" spans="13:23" s="3" customFormat="1" ht="15" customHeight="1" x14ac:dyDescent="0.25">
      <c r="M1332" s="4"/>
      <c r="W1332" s="89"/>
    </row>
    <row r="1333" spans="13:23" s="3" customFormat="1" ht="15" customHeight="1" x14ac:dyDescent="0.25">
      <c r="M1333" s="4"/>
      <c r="W1333" s="89"/>
    </row>
    <row r="1334" spans="13:23" s="3" customFormat="1" ht="15" customHeight="1" x14ac:dyDescent="0.25">
      <c r="M1334" s="4"/>
      <c r="W1334" s="89"/>
    </row>
    <row r="1335" spans="13:23" s="3" customFormat="1" ht="15" customHeight="1" x14ac:dyDescent="0.25">
      <c r="M1335" s="4"/>
      <c r="W1335" s="89"/>
    </row>
    <row r="1336" spans="13:23" s="3" customFormat="1" ht="15" customHeight="1" x14ac:dyDescent="0.25">
      <c r="M1336" s="4"/>
      <c r="W1336" s="89"/>
    </row>
    <row r="1337" spans="13:23" s="3" customFormat="1" ht="15" customHeight="1" x14ac:dyDescent="0.25">
      <c r="M1337" s="4"/>
      <c r="W1337" s="89"/>
    </row>
    <row r="1338" spans="13:23" s="3" customFormat="1" ht="15" customHeight="1" x14ac:dyDescent="0.25">
      <c r="M1338" s="4"/>
      <c r="W1338" s="89"/>
    </row>
    <row r="1339" spans="13:23" s="3" customFormat="1" ht="15" customHeight="1" x14ac:dyDescent="0.25">
      <c r="M1339" s="4"/>
      <c r="W1339" s="89"/>
    </row>
    <row r="1340" spans="13:23" s="3" customFormat="1" ht="15" customHeight="1" x14ac:dyDescent="0.25">
      <c r="M1340" s="4"/>
      <c r="W1340" s="89"/>
    </row>
    <row r="1341" spans="13:23" s="3" customFormat="1" ht="15" customHeight="1" x14ac:dyDescent="0.25">
      <c r="M1341" s="4"/>
      <c r="W1341" s="89"/>
    </row>
    <row r="1342" spans="13:23" s="3" customFormat="1" ht="15" customHeight="1" x14ac:dyDescent="0.25">
      <c r="M1342" s="4"/>
      <c r="W1342" s="89"/>
    </row>
    <row r="1343" spans="13:23" s="3" customFormat="1" ht="15" customHeight="1" x14ac:dyDescent="0.25">
      <c r="M1343" s="4"/>
      <c r="W1343" s="89"/>
    </row>
    <row r="1344" spans="13:23" s="3" customFormat="1" ht="15" customHeight="1" x14ac:dyDescent="0.25">
      <c r="M1344" s="4"/>
      <c r="W1344" s="89"/>
    </row>
    <row r="1345" spans="13:23" s="3" customFormat="1" ht="15" customHeight="1" x14ac:dyDescent="0.25">
      <c r="M1345" s="4"/>
      <c r="W1345" s="89"/>
    </row>
    <row r="1346" spans="13:23" s="3" customFormat="1" ht="15" customHeight="1" x14ac:dyDescent="0.25">
      <c r="M1346" s="4"/>
      <c r="W1346" s="89"/>
    </row>
    <row r="1347" spans="13:23" s="3" customFormat="1" ht="15" customHeight="1" x14ac:dyDescent="0.25">
      <c r="M1347" s="4"/>
      <c r="W1347" s="89"/>
    </row>
    <row r="1348" spans="13:23" s="3" customFormat="1" ht="15" customHeight="1" x14ac:dyDescent="0.25">
      <c r="M1348" s="4"/>
      <c r="W1348" s="89"/>
    </row>
    <row r="1349" spans="13:23" s="3" customFormat="1" ht="15" customHeight="1" x14ac:dyDescent="0.25">
      <c r="M1349" s="4"/>
      <c r="W1349" s="89"/>
    </row>
    <row r="1350" spans="13:23" s="3" customFormat="1" ht="15" customHeight="1" x14ac:dyDescent="0.25">
      <c r="M1350" s="4"/>
      <c r="W1350" s="89"/>
    </row>
    <row r="1351" spans="13:23" s="3" customFormat="1" ht="15" customHeight="1" x14ac:dyDescent="0.25">
      <c r="M1351" s="4"/>
      <c r="W1351" s="89"/>
    </row>
    <row r="1352" spans="13:23" s="3" customFormat="1" ht="15" customHeight="1" x14ac:dyDescent="0.25">
      <c r="M1352" s="4"/>
      <c r="W1352" s="89"/>
    </row>
    <row r="1353" spans="13:23" s="3" customFormat="1" ht="15" customHeight="1" x14ac:dyDescent="0.25">
      <c r="M1353" s="4"/>
      <c r="W1353" s="89"/>
    </row>
    <row r="1354" spans="13:23" s="3" customFormat="1" ht="15" customHeight="1" x14ac:dyDescent="0.25">
      <c r="M1354" s="4"/>
      <c r="W1354" s="89"/>
    </row>
    <row r="1355" spans="13:23" s="3" customFormat="1" ht="15" customHeight="1" x14ac:dyDescent="0.25">
      <c r="M1355" s="4"/>
      <c r="W1355" s="89"/>
    </row>
    <row r="1356" spans="13:23" s="3" customFormat="1" ht="15" customHeight="1" x14ac:dyDescent="0.25">
      <c r="M1356" s="4"/>
      <c r="W1356" s="89"/>
    </row>
    <row r="1357" spans="13:23" s="3" customFormat="1" ht="15" customHeight="1" x14ac:dyDescent="0.25">
      <c r="M1357" s="4"/>
      <c r="W1357" s="89"/>
    </row>
    <row r="1358" spans="13:23" s="3" customFormat="1" ht="15" customHeight="1" x14ac:dyDescent="0.25">
      <c r="M1358" s="4"/>
      <c r="W1358" s="89"/>
    </row>
    <row r="1359" spans="13:23" s="3" customFormat="1" ht="15" customHeight="1" x14ac:dyDescent="0.25">
      <c r="M1359" s="4"/>
      <c r="W1359" s="89"/>
    </row>
    <row r="1360" spans="13:23" s="3" customFormat="1" ht="15" customHeight="1" x14ac:dyDescent="0.25">
      <c r="M1360" s="4"/>
      <c r="W1360" s="89"/>
    </row>
    <row r="1361" spans="13:23" s="3" customFormat="1" ht="15" customHeight="1" x14ac:dyDescent="0.25">
      <c r="M1361" s="4"/>
      <c r="W1361" s="89"/>
    </row>
    <row r="1362" spans="13:23" s="3" customFormat="1" ht="15" customHeight="1" x14ac:dyDescent="0.25">
      <c r="M1362" s="4"/>
      <c r="W1362" s="89"/>
    </row>
    <row r="1363" spans="13:23" s="3" customFormat="1" ht="15" customHeight="1" x14ac:dyDescent="0.25">
      <c r="M1363" s="4"/>
      <c r="W1363" s="89"/>
    </row>
    <row r="1364" spans="13:23" s="3" customFormat="1" ht="15" customHeight="1" x14ac:dyDescent="0.25">
      <c r="M1364" s="4"/>
      <c r="W1364" s="89"/>
    </row>
    <row r="1365" spans="13:23" s="3" customFormat="1" ht="15" customHeight="1" x14ac:dyDescent="0.25">
      <c r="M1365" s="4"/>
      <c r="W1365" s="89"/>
    </row>
    <row r="1366" spans="13:23" s="3" customFormat="1" ht="15" customHeight="1" x14ac:dyDescent="0.25">
      <c r="M1366" s="4"/>
      <c r="W1366" s="89"/>
    </row>
    <row r="1367" spans="13:23" s="3" customFormat="1" ht="15" customHeight="1" x14ac:dyDescent="0.25">
      <c r="M1367" s="4"/>
      <c r="W1367" s="89"/>
    </row>
    <row r="1368" spans="13:23" s="3" customFormat="1" ht="15" customHeight="1" x14ac:dyDescent="0.25">
      <c r="M1368" s="4"/>
      <c r="W1368" s="89"/>
    </row>
    <row r="1369" spans="13:23" s="3" customFormat="1" ht="15" customHeight="1" x14ac:dyDescent="0.25">
      <c r="M1369" s="4"/>
      <c r="W1369" s="89"/>
    </row>
    <row r="1370" spans="13:23" s="3" customFormat="1" ht="15" customHeight="1" x14ac:dyDescent="0.25">
      <c r="M1370" s="4"/>
      <c r="W1370" s="89"/>
    </row>
    <row r="1371" spans="13:23" s="3" customFormat="1" ht="15" customHeight="1" x14ac:dyDescent="0.25">
      <c r="M1371" s="4"/>
      <c r="W1371" s="89"/>
    </row>
    <row r="1372" spans="13:23" s="3" customFormat="1" ht="15" customHeight="1" x14ac:dyDescent="0.25">
      <c r="M1372" s="4"/>
      <c r="W1372" s="89"/>
    </row>
    <row r="1373" spans="13:23" s="3" customFormat="1" ht="15" customHeight="1" x14ac:dyDescent="0.25">
      <c r="M1373" s="4"/>
      <c r="W1373" s="89"/>
    </row>
    <row r="1374" spans="13:23" s="3" customFormat="1" ht="15" customHeight="1" x14ac:dyDescent="0.25">
      <c r="M1374" s="4"/>
      <c r="W1374" s="89"/>
    </row>
    <row r="1375" spans="13:23" s="3" customFormat="1" ht="15" customHeight="1" x14ac:dyDescent="0.25">
      <c r="M1375" s="4"/>
      <c r="W1375" s="89"/>
    </row>
    <row r="1376" spans="13:23" s="3" customFormat="1" ht="15" customHeight="1" x14ac:dyDescent="0.25">
      <c r="M1376" s="4"/>
      <c r="W1376" s="89"/>
    </row>
    <row r="1377" spans="13:23" s="3" customFormat="1" ht="15" customHeight="1" x14ac:dyDescent="0.25">
      <c r="M1377" s="4"/>
      <c r="W1377" s="89"/>
    </row>
    <row r="1378" spans="13:23" s="3" customFormat="1" ht="15" customHeight="1" x14ac:dyDescent="0.25">
      <c r="M1378" s="4"/>
      <c r="W1378" s="89"/>
    </row>
    <row r="1379" spans="13:23" s="3" customFormat="1" ht="15" customHeight="1" x14ac:dyDescent="0.25">
      <c r="M1379" s="4"/>
      <c r="W1379" s="89"/>
    </row>
    <row r="1380" spans="13:23" s="3" customFormat="1" ht="15" customHeight="1" x14ac:dyDescent="0.25">
      <c r="M1380" s="4"/>
      <c r="W1380" s="89"/>
    </row>
    <row r="1381" spans="13:23" s="3" customFormat="1" ht="15" customHeight="1" x14ac:dyDescent="0.25">
      <c r="M1381" s="4"/>
      <c r="W1381" s="89"/>
    </row>
    <row r="1382" spans="13:23" s="3" customFormat="1" ht="15" customHeight="1" x14ac:dyDescent="0.25">
      <c r="M1382" s="4"/>
      <c r="W1382" s="89"/>
    </row>
    <row r="1383" spans="13:23" s="3" customFormat="1" ht="15" customHeight="1" x14ac:dyDescent="0.25">
      <c r="M1383" s="4"/>
      <c r="W1383" s="89"/>
    </row>
    <row r="1384" spans="13:23" s="3" customFormat="1" ht="15" customHeight="1" x14ac:dyDescent="0.25">
      <c r="M1384" s="4"/>
      <c r="W1384" s="89"/>
    </row>
    <row r="1385" spans="13:23" s="3" customFormat="1" ht="15" customHeight="1" x14ac:dyDescent="0.25">
      <c r="M1385" s="4"/>
      <c r="W1385" s="89"/>
    </row>
    <row r="1386" spans="13:23" s="3" customFormat="1" ht="15" customHeight="1" x14ac:dyDescent="0.25">
      <c r="M1386" s="4"/>
      <c r="W1386" s="89"/>
    </row>
    <row r="1387" spans="13:23" s="3" customFormat="1" ht="15" customHeight="1" x14ac:dyDescent="0.25">
      <c r="M1387" s="4"/>
      <c r="W1387" s="89"/>
    </row>
    <row r="1388" spans="13:23" s="3" customFormat="1" ht="15" customHeight="1" x14ac:dyDescent="0.25">
      <c r="M1388" s="4"/>
      <c r="W1388" s="89"/>
    </row>
    <row r="1389" spans="13:23" s="3" customFormat="1" ht="15" customHeight="1" x14ac:dyDescent="0.25">
      <c r="M1389" s="4"/>
      <c r="W1389" s="89"/>
    </row>
    <row r="1390" spans="13:23" s="3" customFormat="1" ht="15" customHeight="1" x14ac:dyDescent="0.25">
      <c r="M1390" s="4"/>
      <c r="W1390" s="89"/>
    </row>
    <row r="1391" spans="13:23" s="3" customFormat="1" ht="15" customHeight="1" x14ac:dyDescent="0.25">
      <c r="M1391" s="4"/>
      <c r="W1391" s="89"/>
    </row>
    <row r="1392" spans="13:23" s="3" customFormat="1" ht="15" customHeight="1" x14ac:dyDescent="0.25">
      <c r="M1392" s="4"/>
      <c r="W1392" s="89"/>
    </row>
    <row r="1393" spans="13:23" s="3" customFormat="1" ht="15" customHeight="1" x14ac:dyDescent="0.25">
      <c r="M1393" s="4"/>
      <c r="W1393" s="89"/>
    </row>
    <row r="1394" spans="13:23" s="3" customFormat="1" ht="15" customHeight="1" x14ac:dyDescent="0.25">
      <c r="M1394" s="4"/>
      <c r="W1394" s="89"/>
    </row>
    <row r="1395" spans="13:23" s="3" customFormat="1" ht="15" customHeight="1" x14ac:dyDescent="0.25">
      <c r="M1395" s="4"/>
      <c r="W1395" s="89"/>
    </row>
    <row r="1396" spans="13:23" s="3" customFormat="1" ht="15" customHeight="1" x14ac:dyDescent="0.25">
      <c r="M1396" s="4"/>
      <c r="W1396" s="89"/>
    </row>
    <row r="1397" spans="13:23" s="3" customFormat="1" ht="15" customHeight="1" x14ac:dyDescent="0.25">
      <c r="M1397" s="4"/>
      <c r="W1397" s="89"/>
    </row>
    <row r="1398" spans="13:23" s="3" customFormat="1" ht="15" customHeight="1" x14ac:dyDescent="0.25">
      <c r="M1398" s="4"/>
      <c r="W1398" s="89"/>
    </row>
    <row r="1399" spans="13:23" s="3" customFormat="1" ht="15" customHeight="1" x14ac:dyDescent="0.25">
      <c r="M1399" s="4"/>
      <c r="W1399" s="89"/>
    </row>
    <row r="1400" spans="13:23" s="3" customFormat="1" ht="15" customHeight="1" x14ac:dyDescent="0.25">
      <c r="M1400" s="4"/>
      <c r="W1400" s="89"/>
    </row>
    <row r="1401" spans="13:23" s="3" customFormat="1" ht="15" customHeight="1" x14ac:dyDescent="0.25">
      <c r="M1401" s="4"/>
      <c r="W1401" s="89"/>
    </row>
    <row r="1402" spans="13:23" s="3" customFormat="1" ht="15" customHeight="1" x14ac:dyDescent="0.25">
      <c r="M1402" s="4"/>
      <c r="W1402" s="89"/>
    </row>
    <row r="1403" spans="13:23" s="3" customFormat="1" ht="15" customHeight="1" x14ac:dyDescent="0.25">
      <c r="M1403" s="4"/>
      <c r="W1403" s="89"/>
    </row>
    <row r="1404" spans="13:23" s="3" customFormat="1" ht="15" customHeight="1" x14ac:dyDescent="0.25">
      <c r="M1404" s="4"/>
      <c r="W1404" s="89"/>
    </row>
    <row r="1405" spans="13:23" s="3" customFormat="1" ht="15" customHeight="1" x14ac:dyDescent="0.25">
      <c r="M1405" s="4"/>
      <c r="W1405" s="89"/>
    </row>
    <row r="1406" spans="13:23" s="3" customFormat="1" ht="15" customHeight="1" x14ac:dyDescent="0.25">
      <c r="M1406" s="4"/>
      <c r="W1406" s="89"/>
    </row>
    <row r="1407" spans="13:23" s="3" customFormat="1" ht="15" customHeight="1" x14ac:dyDescent="0.25">
      <c r="M1407" s="4"/>
      <c r="W1407" s="89"/>
    </row>
    <row r="1408" spans="13:23" s="3" customFormat="1" ht="15" customHeight="1" x14ac:dyDescent="0.25">
      <c r="M1408" s="4"/>
      <c r="W1408" s="89"/>
    </row>
    <row r="1409" spans="13:23" s="3" customFormat="1" ht="15" customHeight="1" x14ac:dyDescent="0.25">
      <c r="M1409" s="4"/>
      <c r="W1409" s="89"/>
    </row>
    <row r="1410" spans="13:23" s="3" customFormat="1" ht="15" customHeight="1" x14ac:dyDescent="0.25">
      <c r="M1410" s="4"/>
      <c r="W1410" s="89"/>
    </row>
    <row r="1411" spans="13:23" s="3" customFormat="1" ht="15" customHeight="1" x14ac:dyDescent="0.25">
      <c r="M1411" s="4"/>
      <c r="W1411" s="89"/>
    </row>
    <row r="1412" spans="13:23" s="3" customFormat="1" ht="15" customHeight="1" x14ac:dyDescent="0.25">
      <c r="M1412" s="4"/>
      <c r="W1412" s="89"/>
    </row>
    <row r="1413" spans="13:23" s="3" customFormat="1" ht="15" customHeight="1" x14ac:dyDescent="0.25">
      <c r="M1413" s="4"/>
      <c r="W1413" s="89"/>
    </row>
    <row r="1414" spans="13:23" s="3" customFormat="1" ht="15" customHeight="1" x14ac:dyDescent="0.25">
      <c r="M1414" s="4"/>
      <c r="W1414" s="89"/>
    </row>
    <row r="1415" spans="13:23" s="3" customFormat="1" ht="15" customHeight="1" x14ac:dyDescent="0.25">
      <c r="M1415" s="4"/>
      <c r="W1415" s="89"/>
    </row>
    <row r="1416" spans="13:23" s="3" customFormat="1" ht="15" customHeight="1" x14ac:dyDescent="0.25">
      <c r="M1416" s="4"/>
      <c r="W1416" s="89"/>
    </row>
    <row r="1417" spans="13:23" s="3" customFormat="1" ht="15" customHeight="1" x14ac:dyDescent="0.25">
      <c r="M1417" s="4"/>
      <c r="W1417" s="89"/>
    </row>
    <row r="1418" spans="13:23" s="3" customFormat="1" ht="15" customHeight="1" x14ac:dyDescent="0.25">
      <c r="M1418" s="4"/>
      <c r="W1418" s="89"/>
    </row>
    <row r="1419" spans="13:23" s="3" customFormat="1" ht="15" customHeight="1" x14ac:dyDescent="0.25">
      <c r="M1419" s="4"/>
      <c r="W1419" s="89"/>
    </row>
    <row r="1420" spans="13:23" s="3" customFormat="1" ht="15" customHeight="1" x14ac:dyDescent="0.25">
      <c r="M1420" s="4"/>
      <c r="W1420" s="89"/>
    </row>
    <row r="1421" spans="13:23" s="3" customFormat="1" ht="15" customHeight="1" x14ac:dyDescent="0.25">
      <c r="M1421" s="4"/>
      <c r="W1421" s="89"/>
    </row>
    <row r="1422" spans="13:23" s="3" customFormat="1" ht="15" customHeight="1" x14ac:dyDescent="0.25">
      <c r="M1422" s="4"/>
      <c r="W1422" s="89"/>
    </row>
    <row r="1423" spans="13:23" s="3" customFormat="1" ht="15" customHeight="1" x14ac:dyDescent="0.25">
      <c r="M1423" s="4"/>
      <c r="W1423" s="89"/>
    </row>
    <row r="1424" spans="13:23" s="3" customFormat="1" ht="15" customHeight="1" x14ac:dyDescent="0.25">
      <c r="M1424" s="4"/>
      <c r="W1424" s="89"/>
    </row>
    <row r="1425" spans="13:23" s="3" customFormat="1" ht="15" customHeight="1" x14ac:dyDescent="0.25">
      <c r="M1425" s="4"/>
      <c r="W1425" s="89"/>
    </row>
    <row r="1426" spans="13:23" s="3" customFormat="1" ht="15" customHeight="1" x14ac:dyDescent="0.25">
      <c r="M1426" s="4"/>
      <c r="W1426" s="89"/>
    </row>
    <row r="1427" spans="13:23" s="3" customFormat="1" ht="15" customHeight="1" x14ac:dyDescent="0.25">
      <c r="M1427" s="4"/>
      <c r="W1427" s="89"/>
    </row>
    <row r="1428" spans="13:23" s="3" customFormat="1" ht="15" customHeight="1" x14ac:dyDescent="0.25">
      <c r="M1428" s="4"/>
      <c r="W1428" s="89"/>
    </row>
    <row r="1429" spans="13:23" s="3" customFormat="1" ht="15" customHeight="1" x14ac:dyDescent="0.25">
      <c r="M1429" s="4"/>
      <c r="W1429" s="89"/>
    </row>
    <row r="1430" spans="13:23" s="3" customFormat="1" ht="15" customHeight="1" x14ac:dyDescent="0.25">
      <c r="M1430" s="4"/>
      <c r="W1430" s="89"/>
    </row>
    <row r="1431" spans="13:23" s="3" customFormat="1" ht="15" customHeight="1" x14ac:dyDescent="0.25">
      <c r="M1431" s="4"/>
      <c r="W1431" s="89"/>
    </row>
    <row r="1432" spans="13:23" s="3" customFormat="1" ht="15" customHeight="1" x14ac:dyDescent="0.25">
      <c r="M1432" s="4"/>
      <c r="W1432" s="89"/>
    </row>
    <row r="1433" spans="13:23" s="3" customFormat="1" ht="15" customHeight="1" x14ac:dyDescent="0.25">
      <c r="M1433" s="4"/>
      <c r="W1433" s="89"/>
    </row>
    <row r="1434" spans="13:23" s="3" customFormat="1" ht="15" customHeight="1" x14ac:dyDescent="0.25">
      <c r="M1434" s="4"/>
      <c r="W1434" s="89"/>
    </row>
    <row r="1435" spans="13:23" s="3" customFormat="1" ht="15" customHeight="1" x14ac:dyDescent="0.25">
      <c r="M1435" s="4"/>
      <c r="W1435" s="89"/>
    </row>
    <row r="1436" spans="13:23" s="3" customFormat="1" ht="15" customHeight="1" x14ac:dyDescent="0.25">
      <c r="M1436" s="4"/>
      <c r="W1436" s="89"/>
    </row>
    <row r="1437" spans="13:23" s="3" customFormat="1" ht="15" customHeight="1" x14ac:dyDescent="0.25">
      <c r="M1437" s="4"/>
      <c r="W1437" s="89"/>
    </row>
    <row r="1438" spans="13:23" s="3" customFormat="1" ht="15" customHeight="1" x14ac:dyDescent="0.25">
      <c r="M1438" s="4"/>
      <c r="W1438" s="89"/>
    </row>
    <row r="1439" spans="13:23" s="3" customFormat="1" ht="15" customHeight="1" x14ac:dyDescent="0.25">
      <c r="M1439" s="4"/>
      <c r="W1439" s="89"/>
    </row>
    <row r="1440" spans="13:23" s="3" customFormat="1" ht="15" customHeight="1" x14ac:dyDescent="0.25">
      <c r="M1440" s="4"/>
      <c r="W1440" s="89"/>
    </row>
    <row r="1441" spans="13:23" s="3" customFormat="1" ht="15" customHeight="1" x14ac:dyDescent="0.25">
      <c r="M1441" s="4"/>
      <c r="W1441" s="89"/>
    </row>
    <row r="1442" spans="13:23" s="3" customFormat="1" ht="15" customHeight="1" x14ac:dyDescent="0.25">
      <c r="M1442" s="4"/>
      <c r="W1442" s="89"/>
    </row>
    <row r="1443" spans="13:23" s="3" customFormat="1" ht="15" customHeight="1" x14ac:dyDescent="0.25">
      <c r="M1443" s="4"/>
      <c r="W1443" s="89"/>
    </row>
    <row r="1444" spans="13:23" s="3" customFormat="1" ht="15" customHeight="1" x14ac:dyDescent="0.25">
      <c r="M1444" s="4"/>
      <c r="W1444" s="89"/>
    </row>
    <row r="1445" spans="13:23" s="3" customFormat="1" ht="15" customHeight="1" x14ac:dyDescent="0.25">
      <c r="M1445" s="4"/>
      <c r="W1445" s="89"/>
    </row>
    <row r="1446" spans="13:23" s="3" customFormat="1" ht="15" customHeight="1" x14ac:dyDescent="0.25">
      <c r="M1446" s="4"/>
      <c r="W1446" s="89"/>
    </row>
    <row r="1447" spans="13:23" s="3" customFormat="1" ht="15" customHeight="1" x14ac:dyDescent="0.25">
      <c r="M1447" s="4"/>
      <c r="W1447" s="89"/>
    </row>
    <row r="1448" spans="13:23" s="3" customFormat="1" ht="15" customHeight="1" x14ac:dyDescent="0.25">
      <c r="M1448" s="4"/>
      <c r="W1448" s="89"/>
    </row>
    <row r="1449" spans="13:23" s="3" customFormat="1" ht="15" customHeight="1" x14ac:dyDescent="0.25">
      <c r="M1449" s="4"/>
      <c r="W1449" s="89"/>
    </row>
    <row r="1450" spans="13:23" s="3" customFormat="1" ht="15" customHeight="1" x14ac:dyDescent="0.25">
      <c r="M1450" s="4"/>
      <c r="W1450" s="89"/>
    </row>
    <row r="1451" spans="13:23" s="3" customFormat="1" ht="15" customHeight="1" x14ac:dyDescent="0.25">
      <c r="M1451" s="4"/>
      <c r="W1451" s="89"/>
    </row>
    <row r="1452" spans="13:23" s="3" customFormat="1" ht="15" customHeight="1" x14ac:dyDescent="0.25">
      <c r="M1452" s="4"/>
      <c r="W1452" s="89"/>
    </row>
    <row r="1453" spans="13:23" s="3" customFormat="1" ht="15" customHeight="1" x14ac:dyDescent="0.25">
      <c r="M1453" s="4"/>
      <c r="W1453" s="89"/>
    </row>
    <row r="1454" spans="13:23" s="3" customFormat="1" ht="15" customHeight="1" x14ac:dyDescent="0.25">
      <c r="M1454" s="4"/>
      <c r="W1454" s="89"/>
    </row>
    <row r="1455" spans="13:23" s="3" customFormat="1" ht="15" customHeight="1" x14ac:dyDescent="0.25">
      <c r="M1455" s="4"/>
      <c r="W1455" s="89"/>
    </row>
    <row r="1456" spans="13:23" s="3" customFormat="1" ht="15" customHeight="1" x14ac:dyDescent="0.25">
      <c r="M1456" s="4"/>
      <c r="W1456" s="89"/>
    </row>
    <row r="1457" spans="13:23" s="3" customFormat="1" ht="15" customHeight="1" x14ac:dyDescent="0.25">
      <c r="M1457" s="4"/>
      <c r="W1457" s="89"/>
    </row>
    <row r="1458" spans="13:23" s="3" customFormat="1" ht="15" customHeight="1" x14ac:dyDescent="0.25">
      <c r="M1458" s="4"/>
      <c r="W1458" s="89"/>
    </row>
    <row r="1459" spans="13:23" s="3" customFormat="1" ht="15" customHeight="1" x14ac:dyDescent="0.25">
      <c r="M1459" s="4"/>
      <c r="W1459" s="89"/>
    </row>
    <row r="1460" spans="13:23" s="3" customFormat="1" ht="15" customHeight="1" x14ac:dyDescent="0.25">
      <c r="M1460" s="4"/>
      <c r="W1460" s="89"/>
    </row>
    <row r="1461" spans="13:23" s="3" customFormat="1" ht="15" customHeight="1" x14ac:dyDescent="0.25">
      <c r="M1461" s="4"/>
      <c r="W1461" s="89"/>
    </row>
    <row r="1462" spans="13:23" s="3" customFormat="1" ht="15" customHeight="1" x14ac:dyDescent="0.25">
      <c r="M1462" s="4"/>
      <c r="W1462" s="89"/>
    </row>
    <row r="1463" spans="13:23" s="3" customFormat="1" ht="15" customHeight="1" x14ac:dyDescent="0.25">
      <c r="M1463" s="4"/>
      <c r="W1463" s="89"/>
    </row>
    <row r="1464" spans="13:23" s="3" customFormat="1" ht="15" customHeight="1" x14ac:dyDescent="0.25">
      <c r="M1464" s="4"/>
      <c r="W1464" s="89"/>
    </row>
    <row r="1465" spans="13:23" s="3" customFormat="1" ht="15" customHeight="1" x14ac:dyDescent="0.25">
      <c r="M1465" s="4"/>
      <c r="W1465" s="89"/>
    </row>
    <row r="1466" spans="13:23" s="3" customFormat="1" ht="15" customHeight="1" x14ac:dyDescent="0.25">
      <c r="M1466" s="4"/>
      <c r="W1466" s="89"/>
    </row>
    <row r="1467" spans="13:23" s="3" customFormat="1" ht="15" customHeight="1" x14ac:dyDescent="0.25">
      <c r="M1467" s="4"/>
      <c r="W1467" s="89"/>
    </row>
    <row r="1468" spans="13:23" s="3" customFormat="1" ht="15" customHeight="1" x14ac:dyDescent="0.25">
      <c r="M1468" s="4"/>
      <c r="W1468" s="89"/>
    </row>
    <row r="1469" spans="13:23" s="3" customFormat="1" ht="15" customHeight="1" x14ac:dyDescent="0.25">
      <c r="M1469" s="4"/>
      <c r="W1469" s="89"/>
    </row>
    <row r="1470" spans="13:23" s="3" customFormat="1" ht="15" customHeight="1" x14ac:dyDescent="0.25">
      <c r="M1470" s="4"/>
      <c r="W1470" s="89"/>
    </row>
    <row r="1471" spans="13:23" s="3" customFormat="1" ht="15" customHeight="1" x14ac:dyDescent="0.25">
      <c r="M1471" s="4"/>
      <c r="W1471" s="89"/>
    </row>
    <row r="1472" spans="13:23" s="3" customFormat="1" ht="15" customHeight="1" x14ac:dyDescent="0.25">
      <c r="M1472" s="4"/>
      <c r="W1472" s="89"/>
    </row>
    <row r="1473" spans="13:23" s="3" customFormat="1" ht="15" customHeight="1" x14ac:dyDescent="0.25">
      <c r="M1473" s="4"/>
      <c r="W1473" s="89"/>
    </row>
    <row r="1474" spans="13:23" s="3" customFormat="1" ht="15" customHeight="1" x14ac:dyDescent="0.25">
      <c r="M1474" s="4"/>
      <c r="W1474" s="89"/>
    </row>
    <row r="1475" spans="13:23" s="3" customFormat="1" ht="15" customHeight="1" x14ac:dyDescent="0.25">
      <c r="M1475" s="4"/>
      <c r="W1475" s="89"/>
    </row>
    <row r="1476" spans="13:23" s="3" customFormat="1" ht="15" customHeight="1" x14ac:dyDescent="0.25">
      <c r="M1476" s="4"/>
      <c r="W1476" s="89"/>
    </row>
    <row r="1477" spans="13:23" s="3" customFormat="1" ht="15" customHeight="1" x14ac:dyDescent="0.25">
      <c r="M1477" s="4"/>
      <c r="W1477" s="89"/>
    </row>
    <row r="1478" spans="13:23" s="3" customFormat="1" ht="15" customHeight="1" x14ac:dyDescent="0.25">
      <c r="M1478" s="4"/>
      <c r="W1478" s="89"/>
    </row>
    <row r="1479" spans="13:23" s="3" customFormat="1" ht="15" customHeight="1" x14ac:dyDescent="0.25">
      <c r="M1479" s="4"/>
      <c r="W1479" s="89"/>
    </row>
    <row r="1480" spans="13:23" s="3" customFormat="1" ht="15" customHeight="1" x14ac:dyDescent="0.25">
      <c r="M1480" s="4"/>
      <c r="W1480" s="89"/>
    </row>
    <row r="1481" spans="13:23" s="3" customFormat="1" ht="15" customHeight="1" x14ac:dyDescent="0.25">
      <c r="M1481" s="4"/>
      <c r="W1481" s="89"/>
    </row>
    <row r="1482" spans="13:23" s="3" customFormat="1" ht="15" customHeight="1" x14ac:dyDescent="0.25">
      <c r="M1482" s="4"/>
      <c r="W1482" s="89"/>
    </row>
    <row r="1483" spans="13:23" s="3" customFormat="1" ht="15" customHeight="1" x14ac:dyDescent="0.25">
      <c r="M1483" s="4"/>
      <c r="W1483" s="89"/>
    </row>
    <row r="1484" spans="13:23" s="3" customFormat="1" ht="15" customHeight="1" x14ac:dyDescent="0.25">
      <c r="M1484" s="4"/>
      <c r="W1484" s="89"/>
    </row>
    <row r="1485" spans="13:23" s="3" customFormat="1" ht="15" customHeight="1" x14ac:dyDescent="0.25">
      <c r="M1485" s="4"/>
      <c r="W1485" s="89"/>
    </row>
    <row r="1486" spans="13:23" s="3" customFormat="1" ht="15" customHeight="1" x14ac:dyDescent="0.25">
      <c r="M1486" s="4"/>
      <c r="W1486" s="89"/>
    </row>
    <row r="1487" spans="13:23" s="3" customFormat="1" ht="15" customHeight="1" x14ac:dyDescent="0.25">
      <c r="M1487" s="4"/>
      <c r="W1487" s="89"/>
    </row>
    <row r="1488" spans="13:23" s="3" customFormat="1" ht="15" customHeight="1" x14ac:dyDescent="0.25">
      <c r="M1488" s="4"/>
      <c r="W1488" s="89"/>
    </row>
    <row r="1489" spans="13:23" s="3" customFormat="1" ht="15" customHeight="1" x14ac:dyDescent="0.25">
      <c r="M1489" s="4"/>
      <c r="W1489" s="89"/>
    </row>
    <row r="1490" spans="13:23" s="3" customFormat="1" ht="15" customHeight="1" x14ac:dyDescent="0.25">
      <c r="M1490" s="4"/>
      <c r="W1490" s="89"/>
    </row>
    <row r="1491" spans="13:23" s="3" customFormat="1" ht="15" customHeight="1" x14ac:dyDescent="0.25">
      <c r="M1491" s="4"/>
      <c r="W1491" s="89"/>
    </row>
    <row r="1492" spans="13:23" s="3" customFormat="1" ht="15" customHeight="1" x14ac:dyDescent="0.25">
      <c r="M1492" s="4"/>
      <c r="W1492" s="89"/>
    </row>
    <row r="1493" spans="13:23" s="3" customFormat="1" ht="15" customHeight="1" x14ac:dyDescent="0.25">
      <c r="M1493" s="4"/>
      <c r="W1493" s="89"/>
    </row>
    <row r="1494" spans="13:23" s="3" customFormat="1" ht="15" customHeight="1" x14ac:dyDescent="0.25">
      <c r="M1494" s="4"/>
      <c r="W1494" s="89"/>
    </row>
    <row r="1495" spans="13:23" s="3" customFormat="1" ht="15" customHeight="1" x14ac:dyDescent="0.25">
      <c r="M1495" s="4"/>
      <c r="W1495" s="89"/>
    </row>
    <row r="1496" spans="13:23" s="3" customFormat="1" ht="15" customHeight="1" x14ac:dyDescent="0.25">
      <c r="M1496" s="4"/>
      <c r="W1496" s="89"/>
    </row>
    <row r="1497" spans="13:23" s="3" customFormat="1" ht="15" customHeight="1" x14ac:dyDescent="0.25">
      <c r="M1497" s="4"/>
      <c r="W1497" s="89"/>
    </row>
    <row r="1498" spans="13:23" s="3" customFormat="1" ht="15" customHeight="1" x14ac:dyDescent="0.25">
      <c r="M1498" s="4"/>
      <c r="W1498" s="89"/>
    </row>
    <row r="1499" spans="13:23" s="3" customFormat="1" ht="15" customHeight="1" x14ac:dyDescent="0.25">
      <c r="M1499" s="4"/>
      <c r="W1499" s="89"/>
    </row>
    <row r="1500" spans="13:23" s="3" customFormat="1" ht="15" customHeight="1" x14ac:dyDescent="0.25">
      <c r="M1500" s="4"/>
      <c r="W1500" s="89"/>
    </row>
    <row r="1501" spans="13:23" s="3" customFormat="1" ht="15" customHeight="1" x14ac:dyDescent="0.25">
      <c r="M1501" s="4"/>
      <c r="W1501" s="89"/>
    </row>
    <row r="1502" spans="13:23" s="3" customFormat="1" ht="15" customHeight="1" x14ac:dyDescent="0.25">
      <c r="M1502" s="4"/>
      <c r="W1502" s="89"/>
    </row>
    <row r="1503" spans="13:23" s="3" customFormat="1" ht="15" customHeight="1" x14ac:dyDescent="0.25">
      <c r="M1503" s="4"/>
      <c r="W1503" s="89"/>
    </row>
    <row r="1504" spans="13:23" s="3" customFormat="1" ht="15" customHeight="1" x14ac:dyDescent="0.25">
      <c r="M1504" s="4"/>
      <c r="W1504" s="89"/>
    </row>
    <row r="1505" spans="13:23" s="3" customFormat="1" ht="15" customHeight="1" x14ac:dyDescent="0.25">
      <c r="M1505" s="4"/>
      <c r="W1505" s="89"/>
    </row>
    <row r="1506" spans="13:23" s="3" customFormat="1" ht="15" customHeight="1" x14ac:dyDescent="0.25">
      <c r="M1506" s="4"/>
      <c r="W1506" s="89"/>
    </row>
    <row r="1507" spans="13:23" s="3" customFormat="1" ht="15" customHeight="1" x14ac:dyDescent="0.25">
      <c r="M1507" s="4"/>
      <c r="W1507" s="89"/>
    </row>
    <row r="1508" spans="13:23" s="3" customFormat="1" ht="15" customHeight="1" x14ac:dyDescent="0.25">
      <c r="M1508" s="4"/>
      <c r="W1508" s="89"/>
    </row>
    <row r="1509" spans="13:23" s="3" customFormat="1" ht="15" customHeight="1" x14ac:dyDescent="0.25">
      <c r="M1509" s="4"/>
      <c r="W1509" s="89"/>
    </row>
    <row r="1510" spans="13:23" s="3" customFormat="1" ht="15" customHeight="1" x14ac:dyDescent="0.25">
      <c r="M1510" s="4"/>
      <c r="W1510" s="89"/>
    </row>
    <row r="1511" spans="13:23" s="3" customFormat="1" ht="15" customHeight="1" x14ac:dyDescent="0.25">
      <c r="M1511" s="4"/>
      <c r="W1511" s="89"/>
    </row>
    <row r="1512" spans="13:23" s="3" customFormat="1" ht="15" customHeight="1" x14ac:dyDescent="0.25">
      <c r="M1512" s="4"/>
      <c r="W1512" s="89"/>
    </row>
    <row r="1513" spans="13:23" s="3" customFormat="1" ht="15" customHeight="1" x14ac:dyDescent="0.25">
      <c r="M1513" s="4"/>
      <c r="W1513" s="89"/>
    </row>
    <row r="1514" spans="13:23" s="3" customFormat="1" ht="15" customHeight="1" x14ac:dyDescent="0.25">
      <c r="M1514" s="4"/>
      <c r="W1514" s="89"/>
    </row>
    <row r="1515" spans="13:23" s="3" customFormat="1" ht="15" customHeight="1" x14ac:dyDescent="0.25">
      <c r="M1515" s="4"/>
      <c r="W1515" s="89"/>
    </row>
    <row r="1516" spans="13:23" s="3" customFormat="1" ht="15" customHeight="1" x14ac:dyDescent="0.25">
      <c r="M1516" s="4"/>
      <c r="W1516" s="89"/>
    </row>
    <row r="1517" spans="13:23" s="3" customFormat="1" ht="15" customHeight="1" x14ac:dyDescent="0.25">
      <c r="M1517" s="4"/>
      <c r="W1517" s="89"/>
    </row>
    <row r="1518" spans="13:23" s="3" customFormat="1" ht="15" customHeight="1" x14ac:dyDescent="0.25">
      <c r="M1518" s="4"/>
      <c r="W1518" s="89"/>
    </row>
    <row r="1519" spans="13:23" s="3" customFormat="1" ht="15" customHeight="1" x14ac:dyDescent="0.25">
      <c r="M1519" s="4"/>
      <c r="W1519" s="89"/>
    </row>
    <row r="1520" spans="13:23" s="3" customFormat="1" ht="15" customHeight="1" x14ac:dyDescent="0.25">
      <c r="M1520" s="4"/>
      <c r="W1520" s="89"/>
    </row>
    <row r="1521" spans="13:23" s="3" customFormat="1" ht="15" customHeight="1" x14ac:dyDescent="0.25">
      <c r="M1521" s="4"/>
      <c r="W1521" s="89"/>
    </row>
    <row r="1522" spans="13:23" s="3" customFormat="1" ht="15" customHeight="1" x14ac:dyDescent="0.25">
      <c r="M1522" s="4"/>
      <c r="W1522" s="89"/>
    </row>
    <row r="1523" spans="13:23" s="3" customFormat="1" ht="15" customHeight="1" x14ac:dyDescent="0.25">
      <c r="M1523" s="4"/>
      <c r="W1523" s="89"/>
    </row>
    <row r="1524" spans="13:23" s="3" customFormat="1" ht="15" customHeight="1" x14ac:dyDescent="0.25">
      <c r="M1524" s="4"/>
      <c r="W1524" s="89"/>
    </row>
    <row r="1525" spans="13:23" s="3" customFormat="1" ht="15" customHeight="1" x14ac:dyDescent="0.25">
      <c r="M1525" s="4"/>
      <c r="W1525" s="89"/>
    </row>
    <row r="1526" spans="13:23" s="3" customFormat="1" ht="15" customHeight="1" x14ac:dyDescent="0.25">
      <c r="M1526" s="4"/>
      <c r="W1526" s="89"/>
    </row>
    <row r="1527" spans="13:23" s="3" customFormat="1" ht="15" customHeight="1" x14ac:dyDescent="0.25">
      <c r="M1527" s="4"/>
      <c r="W1527" s="89"/>
    </row>
    <row r="1528" spans="13:23" s="3" customFormat="1" ht="15" customHeight="1" x14ac:dyDescent="0.25">
      <c r="M1528" s="4"/>
      <c r="W1528" s="89"/>
    </row>
    <row r="1529" spans="13:23" s="3" customFormat="1" ht="15" customHeight="1" x14ac:dyDescent="0.25">
      <c r="M1529" s="4"/>
      <c r="W1529" s="89"/>
    </row>
    <row r="1530" spans="13:23" s="3" customFormat="1" ht="15" customHeight="1" x14ac:dyDescent="0.25">
      <c r="M1530" s="4"/>
      <c r="W1530" s="89"/>
    </row>
    <row r="1531" spans="13:23" s="3" customFormat="1" ht="15" customHeight="1" x14ac:dyDescent="0.25">
      <c r="M1531" s="4"/>
      <c r="W1531" s="89"/>
    </row>
    <row r="1532" spans="13:23" s="3" customFormat="1" ht="15" customHeight="1" x14ac:dyDescent="0.25">
      <c r="M1532" s="4"/>
      <c r="W1532" s="89"/>
    </row>
    <row r="1533" spans="13:23" s="3" customFormat="1" ht="15" customHeight="1" x14ac:dyDescent="0.25">
      <c r="M1533" s="4"/>
      <c r="W1533" s="89"/>
    </row>
    <row r="1534" spans="13:23" s="3" customFormat="1" ht="15" customHeight="1" x14ac:dyDescent="0.25">
      <c r="M1534" s="4"/>
      <c r="W1534" s="89"/>
    </row>
    <row r="1535" spans="13:23" s="3" customFormat="1" ht="15" customHeight="1" x14ac:dyDescent="0.25">
      <c r="M1535" s="4"/>
      <c r="W1535" s="89"/>
    </row>
    <row r="1536" spans="13:23" s="3" customFormat="1" ht="15" customHeight="1" x14ac:dyDescent="0.25">
      <c r="M1536" s="4"/>
      <c r="W1536" s="89"/>
    </row>
    <row r="1537" spans="13:23" s="3" customFormat="1" ht="15" customHeight="1" x14ac:dyDescent="0.25">
      <c r="M1537" s="4"/>
      <c r="W1537" s="89"/>
    </row>
    <row r="1538" spans="13:23" s="3" customFormat="1" ht="15" customHeight="1" x14ac:dyDescent="0.25">
      <c r="M1538" s="4"/>
      <c r="W1538" s="89"/>
    </row>
    <row r="1539" spans="13:23" s="3" customFormat="1" ht="15" customHeight="1" x14ac:dyDescent="0.25">
      <c r="M1539" s="4"/>
      <c r="W1539" s="89"/>
    </row>
    <row r="1540" spans="13:23" s="3" customFormat="1" ht="15" customHeight="1" x14ac:dyDescent="0.25">
      <c r="M1540" s="4"/>
      <c r="W1540" s="89"/>
    </row>
    <row r="1541" spans="13:23" s="3" customFormat="1" ht="15" customHeight="1" x14ac:dyDescent="0.25">
      <c r="M1541" s="4"/>
      <c r="W1541" s="89"/>
    </row>
    <row r="1542" spans="13:23" s="3" customFormat="1" ht="15" customHeight="1" x14ac:dyDescent="0.25">
      <c r="M1542" s="4"/>
      <c r="W1542" s="89"/>
    </row>
    <row r="1543" spans="13:23" s="3" customFormat="1" ht="15" customHeight="1" x14ac:dyDescent="0.25">
      <c r="M1543" s="4"/>
      <c r="W1543" s="89"/>
    </row>
    <row r="1544" spans="13:23" s="3" customFormat="1" ht="15" customHeight="1" x14ac:dyDescent="0.25">
      <c r="M1544" s="4"/>
      <c r="W1544" s="89"/>
    </row>
    <row r="1545" spans="13:23" s="3" customFormat="1" ht="15" customHeight="1" x14ac:dyDescent="0.25">
      <c r="M1545" s="4"/>
      <c r="W1545" s="89"/>
    </row>
    <row r="1546" spans="13:23" s="3" customFormat="1" ht="15" customHeight="1" x14ac:dyDescent="0.25">
      <c r="M1546" s="4"/>
      <c r="W1546" s="89"/>
    </row>
    <row r="1547" spans="13:23" s="3" customFormat="1" ht="15" customHeight="1" x14ac:dyDescent="0.25">
      <c r="M1547" s="4"/>
      <c r="W1547" s="89"/>
    </row>
    <row r="1548" spans="13:23" s="3" customFormat="1" ht="15" customHeight="1" x14ac:dyDescent="0.25">
      <c r="M1548" s="4"/>
      <c r="W1548" s="89"/>
    </row>
    <row r="1549" spans="13:23" s="3" customFormat="1" ht="15" customHeight="1" x14ac:dyDescent="0.25">
      <c r="M1549" s="4"/>
      <c r="W1549" s="89"/>
    </row>
    <row r="1550" spans="13:23" s="3" customFormat="1" ht="15" customHeight="1" x14ac:dyDescent="0.25">
      <c r="M1550" s="4"/>
      <c r="W1550" s="89"/>
    </row>
    <row r="1551" spans="13:23" s="3" customFormat="1" ht="15" customHeight="1" x14ac:dyDescent="0.25">
      <c r="M1551" s="4"/>
      <c r="W1551" s="89"/>
    </row>
    <row r="1552" spans="13:23" s="3" customFormat="1" ht="15" customHeight="1" x14ac:dyDescent="0.25">
      <c r="M1552" s="4"/>
      <c r="W1552" s="89"/>
    </row>
    <row r="1553" spans="13:23" s="3" customFormat="1" ht="15" customHeight="1" x14ac:dyDescent="0.25">
      <c r="M1553" s="4"/>
      <c r="W1553" s="89"/>
    </row>
    <row r="1554" spans="13:23" s="3" customFormat="1" ht="15" customHeight="1" x14ac:dyDescent="0.25">
      <c r="M1554" s="4"/>
      <c r="W1554" s="89"/>
    </row>
    <row r="1555" spans="13:23" s="3" customFormat="1" ht="15" customHeight="1" x14ac:dyDescent="0.25">
      <c r="M1555" s="4"/>
      <c r="W1555" s="89"/>
    </row>
    <row r="1556" spans="13:23" s="3" customFormat="1" ht="15" customHeight="1" x14ac:dyDescent="0.25">
      <c r="M1556" s="4"/>
      <c r="W1556" s="89"/>
    </row>
    <row r="1557" spans="13:23" s="3" customFormat="1" ht="15" customHeight="1" x14ac:dyDescent="0.25">
      <c r="M1557" s="4"/>
      <c r="W1557" s="89"/>
    </row>
    <row r="1558" spans="13:23" s="3" customFormat="1" ht="15" customHeight="1" x14ac:dyDescent="0.25">
      <c r="M1558" s="4"/>
      <c r="W1558" s="89"/>
    </row>
    <row r="1559" spans="13:23" s="3" customFormat="1" ht="15" customHeight="1" x14ac:dyDescent="0.25">
      <c r="M1559" s="4"/>
      <c r="W1559" s="89"/>
    </row>
    <row r="1560" spans="13:23" s="3" customFormat="1" ht="15" customHeight="1" x14ac:dyDescent="0.25">
      <c r="M1560" s="4"/>
      <c r="W1560" s="89"/>
    </row>
    <row r="1561" spans="13:23" s="3" customFormat="1" ht="15" customHeight="1" x14ac:dyDescent="0.25">
      <c r="M1561" s="4"/>
      <c r="W1561" s="89"/>
    </row>
    <row r="1562" spans="13:23" s="3" customFormat="1" ht="15" customHeight="1" x14ac:dyDescent="0.25">
      <c r="M1562" s="4"/>
      <c r="W1562" s="89"/>
    </row>
    <row r="1563" spans="13:23" s="3" customFormat="1" ht="15" customHeight="1" x14ac:dyDescent="0.25">
      <c r="M1563" s="4"/>
      <c r="W1563" s="89"/>
    </row>
    <row r="1564" spans="13:23" s="3" customFormat="1" ht="15" customHeight="1" x14ac:dyDescent="0.25">
      <c r="M1564" s="4"/>
      <c r="W1564" s="89"/>
    </row>
    <row r="1565" spans="13:23" s="3" customFormat="1" ht="15" customHeight="1" x14ac:dyDescent="0.25">
      <c r="M1565" s="4"/>
      <c r="W1565" s="89"/>
    </row>
    <row r="1566" spans="13:23" s="3" customFormat="1" ht="15" customHeight="1" x14ac:dyDescent="0.25">
      <c r="M1566" s="4"/>
      <c r="W1566" s="89"/>
    </row>
    <row r="1567" spans="13:23" s="3" customFormat="1" ht="15" customHeight="1" x14ac:dyDescent="0.25">
      <c r="M1567" s="4"/>
      <c r="W1567" s="89"/>
    </row>
    <row r="1568" spans="13:23" s="3" customFormat="1" ht="15" customHeight="1" x14ac:dyDescent="0.25">
      <c r="M1568" s="4"/>
      <c r="W1568" s="89"/>
    </row>
    <row r="1569" spans="13:23" s="3" customFormat="1" ht="15" customHeight="1" x14ac:dyDescent="0.25">
      <c r="M1569" s="4"/>
      <c r="W1569" s="89"/>
    </row>
    <row r="1570" spans="13:23" s="3" customFormat="1" ht="15" customHeight="1" x14ac:dyDescent="0.25">
      <c r="M1570" s="4"/>
      <c r="W1570" s="89"/>
    </row>
    <row r="1571" spans="13:23" s="3" customFormat="1" ht="15" customHeight="1" x14ac:dyDescent="0.25">
      <c r="M1571" s="4"/>
      <c r="W1571" s="89"/>
    </row>
    <row r="1572" spans="13:23" s="3" customFormat="1" ht="15" customHeight="1" x14ac:dyDescent="0.25">
      <c r="M1572" s="4"/>
      <c r="W1572" s="89"/>
    </row>
    <row r="1573" spans="13:23" s="3" customFormat="1" ht="15" customHeight="1" x14ac:dyDescent="0.25">
      <c r="M1573" s="4"/>
      <c r="W1573" s="89"/>
    </row>
    <row r="1574" spans="13:23" s="3" customFormat="1" ht="15" customHeight="1" x14ac:dyDescent="0.25">
      <c r="M1574" s="4"/>
      <c r="W1574" s="89"/>
    </row>
    <row r="1575" spans="13:23" s="3" customFormat="1" ht="15" customHeight="1" x14ac:dyDescent="0.25">
      <c r="M1575" s="4"/>
      <c r="W1575" s="89"/>
    </row>
    <row r="1576" spans="13:23" s="3" customFormat="1" ht="15" customHeight="1" x14ac:dyDescent="0.25">
      <c r="M1576" s="4"/>
      <c r="W1576" s="89"/>
    </row>
    <row r="1577" spans="13:23" s="3" customFormat="1" ht="15" customHeight="1" x14ac:dyDescent="0.25">
      <c r="M1577" s="4"/>
      <c r="W1577" s="89"/>
    </row>
    <row r="1578" spans="13:23" s="3" customFormat="1" ht="15" customHeight="1" x14ac:dyDescent="0.25">
      <c r="M1578" s="4"/>
      <c r="W1578" s="89"/>
    </row>
    <row r="1579" spans="13:23" s="3" customFormat="1" ht="15" customHeight="1" x14ac:dyDescent="0.25">
      <c r="M1579" s="4"/>
      <c r="W1579" s="89"/>
    </row>
    <row r="1580" spans="13:23" s="3" customFormat="1" ht="15" customHeight="1" x14ac:dyDescent="0.25">
      <c r="M1580" s="4"/>
      <c r="W1580" s="89"/>
    </row>
    <row r="1581" spans="13:23" s="3" customFormat="1" ht="15" customHeight="1" x14ac:dyDescent="0.25">
      <c r="M1581" s="4"/>
      <c r="W1581" s="89"/>
    </row>
    <row r="1582" spans="13:23" s="3" customFormat="1" ht="15" customHeight="1" x14ac:dyDescent="0.25">
      <c r="M1582" s="4"/>
      <c r="W1582" s="89"/>
    </row>
    <row r="1583" spans="13:23" s="3" customFormat="1" ht="15" customHeight="1" x14ac:dyDescent="0.25">
      <c r="M1583" s="4"/>
      <c r="W1583" s="89"/>
    </row>
    <row r="1584" spans="13:23" s="3" customFormat="1" ht="15" customHeight="1" x14ac:dyDescent="0.25">
      <c r="M1584" s="4"/>
      <c r="W1584" s="89"/>
    </row>
    <row r="1585" spans="13:23" s="3" customFormat="1" ht="15" customHeight="1" x14ac:dyDescent="0.25">
      <c r="M1585" s="4"/>
      <c r="W1585" s="89"/>
    </row>
    <row r="1586" spans="13:23" s="3" customFormat="1" ht="15" customHeight="1" x14ac:dyDescent="0.25">
      <c r="M1586" s="4"/>
      <c r="W1586" s="89"/>
    </row>
    <row r="1587" spans="13:23" s="3" customFormat="1" ht="15" customHeight="1" x14ac:dyDescent="0.25">
      <c r="M1587" s="4"/>
      <c r="W1587" s="89"/>
    </row>
    <row r="1588" spans="13:23" s="3" customFormat="1" ht="15" customHeight="1" x14ac:dyDescent="0.25">
      <c r="M1588" s="4"/>
      <c r="W1588" s="89"/>
    </row>
    <row r="1589" spans="13:23" s="3" customFormat="1" ht="15" customHeight="1" x14ac:dyDescent="0.25">
      <c r="M1589" s="4"/>
      <c r="W1589" s="89"/>
    </row>
    <row r="1590" spans="13:23" s="3" customFormat="1" ht="15" customHeight="1" x14ac:dyDescent="0.25">
      <c r="M1590" s="4"/>
      <c r="W1590" s="89"/>
    </row>
    <row r="1591" spans="13:23" s="3" customFormat="1" ht="15" customHeight="1" x14ac:dyDescent="0.25">
      <c r="M1591" s="4"/>
      <c r="W1591" s="89"/>
    </row>
    <row r="1592" spans="13:23" s="3" customFormat="1" ht="15" customHeight="1" x14ac:dyDescent="0.25">
      <c r="M1592" s="4"/>
      <c r="W1592" s="89"/>
    </row>
    <row r="1593" spans="13:23" s="3" customFormat="1" ht="15" customHeight="1" x14ac:dyDescent="0.25">
      <c r="M1593" s="4"/>
      <c r="W1593" s="89"/>
    </row>
    <row r="1594" spans="13:23" s="3" customFormat="1" ht="15" customHeight="1" x14ac:dyDescent="0.25">
      <c r="M1594" s="4"/>
      <c r="W1594" s="89"/>
    </row>
    <row r="1595" spans="13:23" s="3" customFormat="1" ht="15" customHeight="1" x14ac:dyDescent="0.25">
      <c r="M1595" s="4"/>
      <c r="W1595" s="89"/>
    </row>
    <row r="1596" spans="13:23" s="3" customFormat="1" ht="15" customHeight="1" x14ac:dyDescent="0.25">
      <c r="M1596" s="4"/>
      <c r="W1596" s="89"/>
    </row>
    <row r="1597" spans="13:23" s="3" customFormat="1" ht="15" customHeight="1" x14ac:dyDescent="0.25">
      <c r="M1597" s="4"/>
      <c r="W1597" s="89"/>
    </row>
    <row r="1598" spans="13:23" s="3" customFormat="1" ht="15" customHeight="1" x14ac:dyDescent="0.25">
      <c r="M1598" s="4"/>
      <c r="W1598" s="89"/>
    </row>
    <row r="1599" spans="13:23" s="3" customFormat="1" ht="15" customHeight="1" x14ac:dyDescent="0.25">
      <c r="M1599" s="4"/>
      <c r="W1599" s="89"/>
    </row>
    <row r="1600" spans="13:23" s="3" customFormat="1" ht="15" customHeight="1" x14ac:dyDescent="0.25">
      <c r="M1600" s="4"/>
      <c r="W1600" s="89"/>
    </row>
    <row r="1601" spans="13:23" s="3" customFormat="1" ht="15" customHeight="1" x14ac:dyDescent="0.25">
      <c r="M1601" s="4"/>
      <c r="W1601" s="89"/>
    </row>
    <row r="1602" spans="13:23" s="3" customFormat="1" ht="15" customHeight="1" x14ac:dyDescent="0.25">
      <c r="M1602" s="4"/>
      <c r="W1602" s="89"/>
    </row>
    <row r="1603" spans="13:23" s="3" customFormat="1" ht="15" customHeight="1" x14ac:dyDescent="0.25">
      <c r="M1603" s="4"/>
      <c r="W1603" s="89"/>
    </row>
    <row r="1604" spans="13:23" s="3" customFormat="1" ht="15" customHeight="1" x14ac:dyDescent="0.25">
      <c r="M1604" s="4"/>
      <c r="W1604" s="89"/>
    </row>
    <row r="1605" spans="13:23" s="3" customFormat="1" ht="15" customHeight="1" x14ac:dyDescent="0.25">
      <c r="M1605" s="4"/>
      <c r="W1605" s="89"/>
    </row>
    <row r="1606" spans="13:23" s="3" customFormat="1" ht="15" customHeight="1" x14ac:dyDescent="0.25">
      <c r="M1606" s="4"/>
      <c r="W1606" s="89"/>
    </row>
    <row r="1607" spans="13:23" s="3" customFormat="1" ht="15" customHeight="1" x14ac:dyDescent="0.25">
      <c r="M1607" s="4"/>
      <c r="W1607" s="89"/>
    </row>
    <row r="1608" spans="13:23" s="3" customFormat="1" ht="15" customHeight="1" x14ac:dyDescent="0.25">
      <c r="M1608" s="4"/>
      <c r="W1608" s="89"/>
    </row>
    <row r="1609" spans="13:23" s="3" customFormat="1" ht="15" customHeight="1" x14ac:dyDescent="0.25">
      <c r="M1609" s="4"/>
      <c r="W1609" s="89"/>
    </row>
    <row r="1610" spans="13:23" s="3" customFormat="1" ht="15" customHeight="1" x14ac:dyDescent="0.25">
      <c r="M1610" s="4"/>
      <c r="W1610" s="89"/>
    </row>
    <row r="1611" spans="13:23" s="3" customFormat="1" ht="15" customHeight="1" x14ac:dyDescent="0.25">
      <c r="M1611" s="4"/>
      <c r="W1611" s="89"/>
    </row>
    <row r="1612" spans="13:23" s="3" customFormat="1" ht="15" customHeight="1" x14ac:dyDescent="0.25">
      <c r="M1612" s="4"/>
      <c r="W1612" s="89"/>
    </row>
    <row r="1613" spans="13:23" s="3" customFormat="1" ht="15" customHeight="1" x14ac:dyDescent="0.25">
      <c r="M1613" s="4"/>
      <c r="W1613" s="89"/>
    </row>
    <row r="1614" spans="13:23" s="3" customFormat="1" ht="15" customHeight="1" x14ac:dyDescent="0.25">
      <c r="M1614" s="4"/>
      <c r="W1614" s="89"/>
    </row>
    <row r="1615" spans="13:23" s="3" customFormat="1" ht="15" customHeight="1" x14ac:dyDescent="0.25">
      <c r="M1615" s="4"/>
      <c r="W1615" s="89"/>
    </row>
    <row r="1616" spans="13:23" s="3" customFormat="1" ht="15" customHeight="1" x14ac:dyDescent="0.25">
      <c r="M1616" s="4"/>
      <c r="W1616" s="89"/>
    </row>
    <row r="1617" spans="13:23" s="3" customFormat="1" ht="15" customHeight="1" x14ac:dyDescent="0.25">
      <c r="M1617" s="4"/>
      <c r="W1617" s="89"/>
    </row>
    <row r="1618" spans="13:23" s="3" customFormat="1" ht="15" customHeight="1" x14ac:dyDescent="0.25">
      <c r="M1618" s="4"/>
      <c r="W1618" s="89"/>
    </row>
    <row r="1619" spans="13:23" s="3" customFormat="1" ht="15" customHeight="1" x14ac:dyDescent="0.25">
      <c r="M1619" s="4"/>
      <c r="W1619" s="89"/>
    </row>
    <row r="1620" spans="13:23" s="3" customFormat="1" ht="15" customHeight="1" x14ac:dyDescent="0.25">
      <c r="M1620" s="4"/>
      <c r="W1620" s="89"/>
    </row>
    <row r="1621" spans="13:23" s="3" customFormat="1" ht="15" customHeight="1" x14ac:dyDescent="0.25">
      <c r="M1621" s="4"/>
      <c r="W1621" s="89"/>
    </row>
    <row r="1622" spans="13:23" s="3" customFormat="1" ht="15" customHeight="1" x14ac:dyDescent="0.25">
      <c r="M1622" s="4"/>
      <c r="W1622" s="89"/>
    </row>
    <row r="1623" spans="13:23" s="3" customFormat="1" ht="15" customHeight="1" x14ac:dyDescent="0.25">
      <c r="M1623" s="4"/>
      <c r="W1623" s="89"/>
    </row>
    <row r="1624" spans="13:23" s="3" customFormat="1" ht="15" customHeight="1" x14ac:dyDescent="0.25">
      <c r="M1624" s="4"/>
      <c r="W1624" s="89"/>
    </row>
    <row r="1625" spans="13:23" s="3" customFormat="1" ht="15" customHeight="1" x14ac:dyDescent="0.25">
      <c r="M1625" s="4"/>
      <c r="W1625" s="89"/>
    </row>
    <row r="1626" spans="13:23" s="3" customFormat="1" ht="15" customHeight="1" x14ac:dyDescent="0.25">
      <c r="M1626" s="4"/>
      <c r="W1626" s="89"/>
    </row>
    <row r="1627" spans="13:23" s="3" customFormat="1" ht="15" customHeight="1" x14ac:dyDescent="0.25">
      <c r="M1627" s="4"/>
      <c r="W1627" s="89"/>
    </row>
    <row r="1628" spans="13:23" s="3" customFormat="1" ht="15" customHeight="1" x14ac:dyDescent="0.25">
      <c r="M1628" s="4"/>
      <c r="W1628" s="89"/>
    </row>
    <row r="1629" spans="13:23" s="3" customFormat="1" ht="15" customHeight="1" x14ac:dyDescent="0.25">
      <c r="M1629" s="4"/>
      <c r="W1629" s="89"/>
    </row>
    <row r="1630" spans="13:23" s="3" customFormat="1" ht="15" customHeight="1" x14ac:dyDescent="0.25">
      <c r="M1630" s="4"/>
      <c r="W1630" s="89"/>
    </row>
    <row r="1631" spans="13:23" s="3" customFormat="1" ht="15" customHeight="1" x14ac:dyDescent="0.25">
      <c r="M1631" s="4"/>
      <c r="W1631" s="89"/>
    </row>
    <row r="1632" spans="13:23" s="3" customFormat="1" ht="15" customHeight="1" x14ac:dyDescent="0.25">
      <c r="M1632" s="4"/>
      <c r="W1632" s="89"/>
    </row>
    <row r="1633" spans="13:23" s="3" customFormat="1" ht="15" customHeight="1" x14ac:dyDescent="0.25">
      <c r="M1633" s="4"/>
      <c r="W1633" s="89"/>
    </row>
    <row r="1634" spans="13:23" s="3" customFormat="1" ht="15" customHeight="1" x14ac:dyDescent="0.25">
      <c r="M1634" s="4"/>
      <c r="W1634" s="89"/>
    </row>
    <row r="1635" spans="13:23" s="3" customFormat="1" ht="15" customHeight="1" x14ac:dyDescent="0.25">
      <c r="M1635" s="4"/>
      <c r="W1635" s="89"/>
    </row>
    <row r="1636" spans="13:23" s="3" customFormat="1" ht="15" customHeight="1" x14ac:dyDescent="0.25">
      <c r="M1636" s="4"/>
      <c r="W1636" s="89"/>
    </row>
    <row r="1637" spans="13:23" s="3" customFormat="1" ht="15" customHeight="1" x14ac:dyDescent="0.25">
      <c r="M1637" s="4"/>
      <c r="W1637" s="89"/>
    </row>
    <row r="1638" spans="13:23" s="3" customFormat="1" ht="15" customHeight="1" x14ac:dyDescent="0.25">
      <c r="M1638" s="4"/>
      <c r="W1638" s="89"/>
    </row>
    <row r="1639" spans="13:23" s="3" customFormat="1" ht="15" customHeight="1" x14ac:dyDescent="0.25">
      <c r="M1639" s="4"/>
      <c r="W1639" s="89"/>
    </row>
    <row r="1640" spans="13:23" s="3" customFormat="1" ht="15" customHeight="1" x14ac:dyDescent="0.25">
      <c r="M1640" s="4"/>
      <c r="W1640" s="89"/>
    </row>
    <row r="1641" spans="13:23" s="3" customFormat="1" ht="15" customHeight="1" x14ac:dyDescent="0.25">
      <c r="M1641" s="4"/>
      <c r="W1641" s="89"/>
    </row>
    <row r="1642" spans="13:23" s="3" customFormat="1" ht="15" customHeight="1" x14ac:dyDescent="0.25">
      <c r="M1642" s="4"/>
      <c r="W1642" s="89"/>
    </row>
    <row r="1643" spans="13:23" s="3" customFormat="1" ht="15" customHeight="1" x14ac:dyDescent="0.25">
      <c r="M1643" s="4"/>
      <c r="W1643" s="89"/>
    </row>
    <row r="1644" spans="13:23" s="3" customFormat="1" ht="15" customHeight="1" x14ac:dyDescent="0.25">
      <c r="M1644" s="4"/>
      <c r="W1644" s="89"/>
    </row>
    <row r="1645" spans="13:23" s="3" customFormat="1" ht="15" customHeight="1" x14ac:dyDescent="0.25">
      <c r="M1645" s="4"/>
      <c r="W1645" s="89"/>
    </row>
    <row r="1646" spans="13:23" s="3" customFormat="1" ht="15" customHeight="1" x14ac:dyDescent="0.25">
      <c r="M1646" s="4"/>
      <c r="W1646" s="89"/>
    </row>
    <row r="1647" spans="13:23" s="3" customFormat="1" ht="15" customHeight="1" x14ac:dyDescent="0.25">
      <c r="M1647" s="4"/>
      <c r="W1647" s="89"/>
    </row>
    <row r="1648" spans="13:23" s="3" customFormat="1" ht="15" customHeight="1" x14ac:dyDescent="0.25">
      <c r="M1648" s="4"/>
      <c r="W1648" s="89"/>
    </row>
    <row r="1649" spans="13:23" s="3" customFormat="1" ht="15" customHeight="1" x14ac:dyDescent="0.25">
      <c r="M1649" s="4"/>
      <c r="W1649" s="89"/>
    </row>
    <row r="1650" spans="13:23" s="3" customFormat="1" ht="15" customHeight="1" x14ac:dyDescent="0.25">
      <c r="M1650" s="4"/>
      <c r="W1650" s="89"/>
    </row>
    <row r="1651" spans="13:23" s="3" customFormat="1" ht="15" customHeight="1" x14ac:dyDescent="0.25">
      <c r="M1651" s="4"/>
      <c r="W1651" s="89"/>
    </row>
    <row r="1652" spans="13:23" s="3" customFormat="1" ht="15" customHeight="1" x14ac:dyDescent="0.25">
      <c r="M1652" s="4"/>
      <c r="W1652" s="89"/>
    </row>
    <row r="1653" spans="13:23" s="3" customFormat="1" ht="15" customHeight="1" x14ac:dyDescent="0.25">
      <c r="M1653" s="4"/>
      <c r="W1653" s="89"/>
    </row>
    <row r="1654" spans="13:23" s="3" customFormat="1" ht="15" customHeight="1" x14ac:dyDescent="0.25">
      <c r="M1654" s="4"/>
      <c r="W1654" s="89"/>
    </row>
    <row r="1655" spans="13:23" s="3" customFormat="1" ht="15" customHeight="1" x14ac:dyDescent="0.25">
      <c r="M1655" s="4"/>
      <c r="W1655" s="89"/>
    </row>
    <row r="1656" spans="13:23" s="3" customFormat="1" ht="15" customHeight="1" x14ac:dyDescent="0.25">
      <c r="M1656" s="4"/>
      <c r="W1656" s="89"/>
    </row>
    <row r="1657" spans="13:23" s="3" customFormat="1" ht="15" customHeight="1" x14ac:dyDescent="0.25">
      <c r="M1657" s="4"/>
      <c r="W1657" s="89"/>
    </row>
    <row r="1658" spans="13:23" s="3" customFormat="1" ht="15" customHeight="1" x14ac:dyDescent="0.25">
      <c r="M1658" s="4"/>
      <c r="W1658" s="89"/>
    </row>
    <row r="1659" spans="13:23" s="3" customFormat="1" ht="15" customHeight="1" x14ac:dyDescent="0.25">
      <c r="M1659" s="4"/>
      <c r="W1659" s="89"/>
    </row>
    <row r="1660" spans="13:23" s="3" customFormat="1" ht="15" customHeight="1" x14ac:dyDescent="0.25">
      <c r="M1660" s="4"/>
      <c r="W1660" s="89"/>
    </row>
    <row r="1661" spans="13:23" s="3" customFormat="1" ht="15" customHeight="1" x14ac:dyDescent="0.25">
      <c r="M1661" s="4"/>
      <c r="W1661" s="89"/>
    </row>
    <row r="1662" spans="13:23" s="3" customFormat="1" ht="15" customHeight="1" x14ac:dyDescent="0.25">
      <c r="M1662" s="4"/>
      <c r="W1662" s="89"/>
    </row>
    <row r="1663" spans="13:23" s="3" customFormat="1" ht="15" customHeight="1" x14ac:dyDescent="0.25">
      <c r="M1663" s="4"/>
      <c r="W1663" s="89"/>
    </row>
    <row r="1664" spans="13:23" s="3" customFormat="1" ht="15" customHeight="1" x14ac:dyDescent="0.25">
      <c r="M1664" s="4"/>
      <c r="W1664" s="89"/>
    </row>
    <row r="1665" spans="13:23" s="3" customFormat="1" ht="15" customHeight="1" x14ac:dyDescent="0.25">
      <c r="M1665" s="4"/>
      <c r="W1665" s="89"/>
    </row>
    <row r="1666" spans="13:23" s="3" customFormat="1" ht="15" customHeight="1" x14ac:dyDescent="0.25">
      <c r="M1666" s="4"/>
      <c r="W1666" s="89"/>
    </row>
    <row r="1667" spans="13:23" s="3" customFormat="1" ht="15" customHeight="1" x14ac:dyDescent="0.25">
      <c r="M1667" s="4"/>
      <c r="W1667" s="89"/>
    </row>
    <row r="1668" spans="13:23" s="3" customFormat="1" ht="15" customHeight="1" x14ac:dyDescent="0.25">
      <c r="M1668" s="4"/>
      <c r="W1668" s="89"/>
    </row>
    <row r="1669" spans="13:23" s="3" customFormat="1" ht="15" customHeight="1" x14ac:dyDescent="0.25">
      <c r="M1669" s="4"/>
      <c r="W1669" s="89"/>
    </row>
    <row r="1670" spans="13:23" s="3" customFormat="1" ht="15" customHeight="1" x14ac:dyDescent="0.25">
      <c r="M1670" s="4"/>
      <c r="W1670" s="89"/>
    </row>
    <row r="1671" spans="13:23" s="3" customFormat="1" ht="15" customHeight="1" x14ac:dyDescent="0.25">
      <c r="M1671" s="4"/>
      <c r="W1671" s="89"/>
    </row>
    <row r="1672" spans="13:23" s="3" customFormat="1" ht="15" customHeight="1" x14ac:dyDescent="0.25">
      <c r="M1672" s="4"/>
      <c r="W1672" s="89"/>
    </row>
    <row r="1673" spans="13:23" s="3" customFormat="1" ht="15" customHeight="1" x14ac:dyDescent="0.25">
      <c r="M1673" s="4"/>
      <c r="W1673" s="89"/>
    </row>
    <row r="1674" spans="13:23" s="3" customFormat="1" ht="15" customHeight="1" x14ac:dyDescent="0.25">
      <c r="M1674" s="4"/>
      <c r="W1674" s="89"/>
    </row>
    <row r="1675" spans="13:23" s="3" customFormat="1" ht="15" customHeight="1" x14ac:dyDescent="0.25">
      <c r="M1675" s="4"/>
      <c r="W1675" s="89"/>
    </row>
    <row r="1676" spans="13:23" s="3" customFormat="1" ht="15" customHeight="1" x14ac:dyDescent="0.25">
      <c r="M1676" s="4"/>
      <c r="W1676" s="89"/>
    </row>
    <row r="1677" spans="13:23" s="3" customFormat="1" ht="15" customHeight="1" x14ac:dyDescent="0.25">
      <c r="M1677" s="4"/>
      <c r="W1677" s="89"/>
    </row>
    <row r="1678" spans="13:23" s="3" customFormat="1" ht="15" customHeight="1" x14ac:dyDescent="0.25">
      <c r="M1678" s="4"/>
      <c r="W1678" s="89"/>
    </row>
    <row r="1679" spans="13:23" s="3" customFormat="1" ht="15" customHeight="1" x14ac:dyDescent="0.25">
      <c r="M1679" s="4"/>
      <c r="W1679" s="89"/>
    </row>
    <row r="1680" spans="13:23" s="3" customFormat="1" ht="15" customHeight="1" x14ac:dyDescent="0.25">
      <c r="M1680" s="4"/>
      <c r="W1680" s="89"/>
    </row>
    <row r="1681" spans="13:23" s="3" customFormat="1" ht="15" customHeight="1" x14ac:dyDescent="0.25">
      <c r="M1681" s="4"/>
      <c r="W1681" s="89"/>
    </row>
    <row r="1682" spans="13:23" s="3" customFormat="1" ht="15" customHeight="1" x14ac:dyDescent="0.25">
      <c r="M1682" s="4"/>
      <c r="W1682" s="89"/>
    </row>
    <row r="1683" spans="13:23" s="3" customFormat="1" ht="15" customHeight="1" x14ac:dyDescent="0.25">
      <c r="M1683" s="4"/>
      <c r="W1683" s="89"/>
    </row>
    <row r="1684" spans="13:23" s="3" customFormat="1" ht="15" customHeight="1" x14ac:dyDescent="0.25">
      <c r="M1684" s="4"/>
      <c r="W1684" s="89"/>
    </row>
    <row r="1685" spans="13:23" s="3" customFormat="1" ht="15" customHeight="1" x14ac:dyDescent="0.25">
      <c r="M1685" s="4"/>
      <c r="W1685" s="89"/>
    </row>
    <row r="1686" spans="13:23" s="3" customFormat="1" ht="15" customHeight="1" x14ac:dyDescent="0.25">
      <c r="M1686" s="4"/>
      <c r="W1686" s="89"/>
    </row>
    <row r="1687" spans="13:23" s="3" customFormat="1" ht="15" customHeight="1" x14ac:dyDescent="0.25">
      <c r="M1687" s="4"/>
      <c r="W1687" s="89"/>
    </row>
    <row r="1688" spans="13:23" s="3" customFormat="1" ht="15" customHeight="1" x14ac:dyDescent="0.25">
      <c r="M1688" s="4"/>
      <c r="W1688" s="89"/>
    </row>
    <row r="1689" spans="13:23" s="3" customFormat="1" ht="15" customHeight="1" x14ac:dyDescent="0.25">
      <c r="M1689" s="4"/>
      <c r="W1689" s="89"/>
    </row>
    <row r="1690" spans="13:23" s="3" customFormat="1" ht="15" customHeight="1" x14ac:dyDescent="0.25">
      <c r="M1690" s="4"/>
      <c r="W1690" s="89"/>
    </row>
    <row r="1691" spans="13:23" s="3" customFormat="1" ht="15" customHeight="1" x14ac:dyDescent="0.25">
      <c r="M1691" s="4"/>
      <c r="W1691" s="89"/>
    </row>
    <row r="1692" spans="13:23" s="3" customFormat="1" ht="15" customHeight="1" x14ac:dyDescent="0.25">
      <c r="M1692" s="4"/>
      <c r="W1692" s="89"/>
    </row>
    <row r="1693" spans="13:23" s="3" customFormat="1" ht="15" customHeight="1" x14ac:dyDescent="0.25">
      <c r="M1693" s="4"/>
      <c r="W1693" s="89"/>
    </row>
    <row r="1694" spans="13:23" s="3" customFormat="1" ht="15" customHeight="1" x14ac:dyDescent="0.25">
      <c r="M1694" s="4"/>
      <c r="W1694" s="89"/>
    </row>
    <row r="1695" spans="13:23" s="3" customFormat="1" ht="15" customHeight="1" x14ac:dyDescent="0.25">
      <c r="M1695" s="4"/>
      <c r="W1695" s="89"/>
    </row>
    <row r="1696" spans="13:23" s="3" customFormat="1" ht="15" customHeight="1" x14ac:dyDescent="0.25">
      <c r="M1696" s="4"/>
      <c r="W1696" s="89"/>
    </row>
    <row r="1697" spans="13:23" s="3" customFormat="1" ht="15" customHeight="1" x14ac:dyDescent="0.25">
      <c r="M1697" s="4"/>
      <c r="W1697" s="89"/>
    </row>
    <row r="1698" spans="13:23" s="3" customFormat="1" ht="15" customHeight="1" x14ac:dyDescent="0.25">
      <c r="M1698" s="4"/>
      <c r="W1698" s="89"/>
    </row>
    <row r="1699" spans="13:23" s="3" customFormat="1" ht="15" customHeight="1" x14ac:dyDescent="0.25">
      <c r="M1699" s="4"/>
      <c r="W1699" s="89"/>
    </row>
    <row r="1700" spans="13:23" s="3" customFormat="1" ht="15" customHeight="1" x14ac:dyDescent="0.25">
      <c r="M1700" s="4"/>
      <c r="W1700" s="89"/>
    </row>
    <row r="1701" spans="13:23" s="3" customFormat="1" ht="15" customHeight="1" x14ac:dyDescent="0.25">
      <c r="M1701" s="4"/>
      <c r="W1701" s="89"/>
    </row>
    <row r="1702" spans="13:23" s="3" customFormat="1" ht="15" customHeight="1" x14ac:dyDescent="0.25">
      <c r="M1702" s="4"/>
      <c r="W1702" s="89"/>
    </row>
    <row r="1703" spans="13:23" s="3" customFormat="1" ht="15" customHeight="1" x14ac:dyDescent="0.25">
      <c r="M1703" s="4"/>
      <c r="W1703" s="89"/>
    </row>
    <row r="1704" spans="13:23" s="3" customFormat="1" ht="15" customHeight="1" x14ac:dyDescent="0.25">
      <c r="M1704" s="4"/>
      <c r="W1704" s="89"/>
    </row>
    <row r="1705" spans="13:23" s="3" customFormat="1" ht="15" customHeight="1" x14ac:dyDescent="0.25">
      <c r="M1705" s="4"/>
      <c r="W1705" s="89"/>
    </row>
    <row r="1706" spans="13:23" s="3" customFormat="1" ht="15" customHeight="1" x14ac:dyDescent="0.25">
      <c r="M1706" s="4"/>
      <c r="W1706" s="89"/>
    </row>
    <row r="1707" spans="13:23" s="3" customFormat="1" ht="15" customHeight="1" x14ac:dyDescent="0.25">
      <c r="M1707" s="4"/>
      <c r="W1707" s="89"/>
    </row>
    <row r="1708" spans="13:23" s="3" customFormat="1" ht="15" customHeight="1" x14ac:dyDescent="0.25">
      <c r="M1708" s="4"/>
      <c r="W1708" s="89"/>
    </row>
    <row r="1709" spans="13:23" s="3" customFormat="1" ht="15" customHeight="1" x14ac:dyDescent="0.25">
      <c r="M1709" s="4"/>
      <c r="W1709" s="89"/>
    </row>
    <row r="1710" spans="13:23" s="3" customFormat="1" ht="15" customHeight="1" x14ac:dyDescent="0.25">
      <c r="M1710" s="4"/>
      <c r="W1710" s="89"/>
    </row>
    <row r="1711" spans="13:23" s="3" customFormat="1" ht="15" customHeight="1" x14ac:dyDescent="0.25">
      <c r="M1711" s="4"/>
      <c r="W1711" s="89"/>
    </row>
    <row r="1712" spans="13:23" s="3" customFormat="1" ht="15" customHeight="1" x14ac:dyDescent="0.25">
      <c r="M1712" s="4"/>
      <c r="W1712" s="89"/>
    </row>
    <row r="1713" spans="13:23" s="3" customFormat="1" ht="15" customHeight="1" x14ac:dyDescent="0.25">
      <c r="M1713" s="4"/>
      <c r="W1713" s="89"/>
    </row>
    <row r="1714" spans="13:23" s="3" customFormat="1" ht="15" customHeight="1" x14ac:dyDescent="0.25">
      <c r="M1714" s="4"/>
      <c r="W1714" s="89"/>
    </row>
    <row r="1715" spans="13:23" s="3" customFormat="1" ht="15" customHeight="1" x14ac:dyDescent="0.25">
      <c r="M1715" s="4"/>
      <c r="W1715" s="89"/>
    </row>
    <row r="1716" spans="13:23" s="3" customFormat="1" ht="15" customHeight="1" x14ac:dyDescent="0.25">
      <c r="M1716" s="4"/>
      <c r="W1716" s="89"/>
    </row>
    <row r="1717" spans="13:23" s="3" customFormat="1" ht="15" customHeight="1" x14ac:dyDescent="0.25">
      <c r="M1717" s="4"/>
      <c r="W1717" s="89"/>
    </row>
    <row r="1718" spans="13:23" s="3" customFormat="1" ht="15" customHeight="1" x14ac:dyDescent="0.25">
      <c r="M1718" s="4"/>
      <c r="W1718" s="89"/>
    </row>
    <row r="1719" spans="13:23" s="3" customFormat="1" ht="15" customHeight="1" x14ac:dyDescent="0.25">
      <c r="M1719" s="4"/>
      <c r="W1719" s="89"/>
    </row>
    <row r="1720" spans="13:23" s="3" customFormat="1" ht="15" customHeight="1" x14ac:dyDescent="0.25">
      <c r="M1720" s="4"/>
      <c r="W1720" s="89"/>
    </row>
    <row r="1721" spans="13:23" s="3" customFormat="1" ht="15" customHeight="1" x14ac:dyDescent="0.25">
      <c r="M1721" s="4"/>
      <c r="W1721" s="89"/>
    </row>
    <row r="1722" spans="13:23" s="3" customFormat="1" ht="15" customHeight="1" x14ac:dyDescent="0.25">
      <c r="M1722" s="4"/>
      <c r="W1722" s="89"/>
    </row>
    <row r="1723" spans="13:23" s="3" customFormat="1" ht="15" customHeight="1" x14ac:dyDescent="0.25">
      <c r="M1723" s="4"/>
      <c r="W1723" s="89"/>
    </row>
    <row r="1724" spans="13:23" s="3" customFormat="1" ht="15" customHeight="1" x14ac:dyDescent="0.25">
      <c r="M1724" s="4"/>
      <c r="W1724" s="89"/>
    </row>
    <row r="1725" spans="13:23" s="3" customFormat="1" ht="15" customHeight="1" x14ac:dyDescent="0.25">
      <c r="M1725" s="4"/>
      <c r="W1725" s="89"/>
    </row>
    <row r="1726" spans="13:23" s="3" customFormat="1" ht="15" customHeight="1" x14ac:dyDescent="0.25">
      <c r="M1726" s="4"/>
      <c r="W1726" s="89"/>
    </row>
    <row r="1727" spans="13:23" s="3" customFormat="1" ht="15" customHeight="1" x14ac:dyDescent="0.25">
      <c r="M1727" s="4"/>
      <c r="W1727" s="89"/>
    </row>
    <row r="1728" spans="13:23" s="3" customFormat="1" ht="15" customHeight="1" x14ac:dyDescent="0.25">
      <c r="M1728" s="4"/>
      <c r="W1728" s="89"/>
    </row>
    <row r="1729" spans="13:23" s="3" customFormat="1" ht="15" customHeight="1" x14ac:dyDescent="0.25">
      <c r="M1729" s="4"/>
      <c r="W1729" s="89"/>
    </row>
    <row r="1730" spans="13:23" s="3" customFormat="1" ht="15" customHeight="1" x14ac:dyDescent="0.25">
      <c r="M1730" s="4"/>
      <c r="W1730" s="89"/>
    </row>
    <row r="1731" spans="13:23" s="3" customFormat="1" ht="15" customHeight="1" x14ac:dyDescent="0.25">
      <c r="M1731" s="4"/>
      <c r="W1731" s="89"/>
    </row>
    <row r="1732" spans="13:23" s="3" customFormat="1" ht="15" customHeight="1" x14ac:dyDescent="0.25">
      <c r="M1732" s="4"/>
      <c r="W1732" s="89"/>
    </row>
    <row r="1733" spans="13:23" s="3" customFormat="1" ht="15" customHeight="1" x14ac:dyDescent="0.25">
      <c r="M1733" s="4"/>
      <c r="W1733" s="89"/>
    </row>
    <row r="1734" spans="13:23" s="3" customFormat="1" ht="15" customHeight="1" x14ac:dyDescent="0.25">
      <c r="M1734" s="4"/>
      <c r="W1734" s="89"/>
    </row>
    <row r="1735" spans="13:23" s="3" customFormat="1" ht="15" customHeight="1" x14ac:dyDescent="0.25">
      <c r="M1735" s="4"/>
      <c r="W1735" s="89"/>
    </row>
    <row r="1736" spans="13:23" s="3" customFormat="1" ht="15" customHeight="1" x14ac:dyDescent="0.25">
      <c r="M1736" s="4"/>
      <c r="W1736" s="89"/>
    </row>
    <row r="1737" spans="13:23" s="3" customFormat="1" ht="15" customHeight="1" x14ac:dyDescent="0.25">
      <c r="M1737" s="4"/>
      <c r="W1737" s="89"/>
    </row>
    <row r="1738" spans="13:23" s="3" customFormat="1" ht="15" customHeight="1" x14ac:dyDescent="0.25">
      <c r="M1738" s="4"/>
      <c r="W1738" s="89"/>
    </row>
    <row r="1739" spans="13:23" s="3" customFormat="1" ht="15" customHeight="1" x14ac:dyDescent="0.25">
      <c r="M1739" s="4"/>
      <c r="W1739" s="89"/>
    </row>
    <row r="1740" spans="13:23" s="3" customFormat="1" ht="15" customHeight="1" x14ac:dyDescent="0.25">
      <c r="M1740" s="4"/>
      <c r="W1740" s="89"/>
    </row>
    <row r="1741" spans="13:23" s="3" customFormat="1" ht="15" customHeight="1" x14ac:dyDescent="0.25">
      <c r="M1741" s="4"/>
      <c r="W1741" s="89"/>
    </row>
    <row r="1742" spans="13:23" s="3" customFormat="1" ht="15" customHeight="1" x14ac:dyDescent="0.25">
      <c r="M1742" s="4"/>
      <c r="W1742" s="89"/>
    </row>
    <row r="1743" spans="13:23" s="3" customFormat="1" ht="15" customHeight="1" x14ac:dyDescent="0.25">
      <c r="M1743" s="4"/>
      <c r="W1743" s="89"/>
    </row>
    <row r="1744" spans="13:23" s="3" customFormat="1" ht="15" customHeight="1" x14ac:dyDescent="0.25">
      <c r="M1744" s="4"/>
      <c r="W1744" s="89"/>
    </row>
    <row r="1745" spans="13:23" s="3" customFormat="1" ht="15" customHeight="1" x14ac:dyDescent="0.25">
      <c r="M1745" s="4"/>
      <c r="W1745" s="89"/>
    </row>
    <row r="1746" spans="13:23" s="3" customFormat="1" ht="15" customHeight="1" x14ac:dyDescent="0.25">
      <c r="M1746" s="4"/>
      <c r="W1746" s="89"/>
    </row>
    <row r="1747" spans="13:23" s="3" customFormat="1" ht="15" customHeight="1" x14ac:dyDescent="0.25">
      <c r="M1747" s="4"/>
      <c r="W1747" s="89"/>
    </row>
    <row r="1748" spans="13:23" s="3" customFormat="1" ht="15" customHeight="1" x14ac:dyDescent="0.25">
      <c r="M1748" s="4"/>
      <c r="W1748" s="89"/>
    </row>
    <row r="1749" spans="13:23" s="3" customFormat="1" ht="15" customHeight="1" x14ac:dyDescent="0.25">
      <c r="M1749" s="4"/>
      <c r="W1749" s="89"/>
    </row>
    <row r="1750" spans="13:23" s="3" customFormat="1" ht="15" customHeight="1" x14ac:dyDescent="0.25">
      <c r="M1750" s="4"/>
      <c r="W1750" s="89"/>
    </row>
    <row r="1751" spans="13:23" s="3" customFormat="1" ht="15" customHeight="1" x14ac:dyDescent="0.25">
      <c r="M1751" s="4"/>
      <c r="W1751" s="89"/>
    </row>
    <row r="1752" spans="13:23" s="3" customFormat="1" ht="15" customHeight="1" x14ac:dyDescent="0.25">
      <c r="M1752" s="4"/>
      <c r="W1752" s="89"/>
    </row>
    <row r="1753" spans="13:23" s="3" customFormat="1" ht="15" customHeight="1" x14ac:dyDescent="0.25">
      <c r="M1753" s="4"/>
      <c r="W1753" s="89"/>
    </row>
    <row r="1754" spans="13:23" s="3" customFormat="1" ht="15" customHeight="1" x14ac:dyDescent="0.25">
      <c r="M1754" s="4"/>
      <c r="W1754" s="89"/>
    </row>
    <row r="1755" spans="13:23" s="3" customFormat="1" ht="15" customHeight="1" x14ac:dyDescent="0.25">
      <c r="M1755" s="4"/>
      <c r="W1755" s="89"/>
    </row>
    <row r="1756" spans="13:23" s="3" customFormat="1" ht="15" customHeight="1" x14ac:dyDescent="0.25">
      <c r="M1756" s="4"/>
      <c r="W1756" s="89"/>
    </row>
    <row r="1757" spans="13:23" s="3" customFormat="1" ht="15" customHeight="1" x14ac:dyDescent="0.25">
      <c r="M1757" s="4"/>
      <c r="W1757" s="89"/>
    </row>
    <row r="1758" spans="13:23" s="3" customFormat="1" ht="15" customHeight="1" x14ac:dyDescent="0.25">
      <c r="M1758" s="4"/>
      <c r="W1758" s="89"/>
    </row>
    <row r="1759" spans="13:23" s="3" customFormat="1" ht="15" customHeight="1" x14ac:dyDescent="0.25">
      <c r="M1759" s="4"/>
      <c r="W1759" s="89"/>
    </row>
    <row r="1760" spans="13:23" s="3" customFormat="1" ht="15" customHeight="1" x14ac:dyDescent="0.25">
      <c r="M1760" s="4"/>
      <c r="W1760" s="89"/>
    </row>
    <row r="1761" spans="13:23" s="3" customFormat="1" ht="15" customHeight="1" x14ac:dyDescent="0.25">
      <c r="M1761" s="4"/>
      <c r="W1761" s="89"/>
    </row>
    <row r="1762" spans="13:23" s="3" customFormat="1" ht="15" customHeight="1" x14ac:dyDescent="0.25">
      <c r="M1762" s="4"/>
      <c r="W1762" s="89"/>
    </row>
    <row r="1763" spans="13:23" s="3" customFormat="1" ht="15" customHeight="1" x14ac:dyDescent="0.25">
      <c r="M1763" s="4"/>
      <c r="W1763" s="89"/>
    </row>
    <row r="1764" spans="13:23" s="3" customFormat="1" ht="15" customHeight="1" x14ac:dyDescent="0.25">
      <c r="M1764" s="4"/>
      <c r="W1764" s="89"/>
    </row>
    <row r="1765" spans="13:23" s="3" customFormat="1" ht="15" customHeight="1" x14ac:dyDescent="0.25">
      <c r="M1765" s="4"/>
      <c r="W1765" s="89"/>
    </row>
    <row r="1766" spans="13:23" s="3" customFormat="1" ht="15" customHeight="1" x14ac:dyDescent="0.25">
      <c r="M1766" s="4"/>
      <c r="W1766" s="89"/>
    </row>
    <row r="1767" spans="13:23" s="3" customFormat="1" ht="15" customHeight="1" x14ac:dyDescent="0.25">
      <c r="M1767" s="4"/>
      <c r="W1767" s="89"/>
    </row>
    <row r="1768" spans="13:23" s="3" customFormat="1" ht="15" customHeight="1" x14ac:dyDescent="0.25">
      <c r="M1768" s="4"/>
      <c r="W1768" s="89"/>
    </row>
    <row r="1769" spans="13:23" s="3" customFormat="1" ht="15" customHeight="1" x14ac:dyDescent="0.25">
      <c r="M1769" s="4"/>
      <c r="W1769" s="89"/>
    </row>
    <row r="1770" spans="13:23" s="3" customFormat="1" ht="15" customHeight="1" x14ac:dyDescent="0.25">
      <c r="M1770" s="4"/>
      <c r="W1770" s="89"/>
    </row>
    <row r="1771" spans="13:23" s="3" customFormat="1" ht="15" customHeight="1" x14ac:dyDescent="0.25">
      <c r="M1771" s="4"/>
      <c r="W1771" s="89"/>
    </row>
    <row r="1772" spans="13:23" s="3" customFormat="1" ht="15" customHeight="1" x14ac:dyDescent="0.25">
      <c r="M1772" s="4"/>
      <c r="W1772" s="89"/>
    </row>
    <row r="1773" spans="13:23" s="3" customFormat="1" ht="15" customHeight="1" x14ac:dyDescent="0.25">
      <c r="M1773" s="4"/>
      <c r="W1773" s="89"/>
    </row>
    <row r="1774" spans="13:23" s="3" customFormat="1" ht="15" customHeight="1" x14ac:dyDescent="0.25">
      <c r="M1774" s="4"/>
      <c r="W1774" s="89"/>
    </row>
    <row r="1775" spans="13:23" s="3" customFormat="1" ht="15" customHeight="1" x14ac:dyDescent="0.25">
      <c r="M1775" s="4"/>
      <c r="W1775" s="89"/>
    </row>
    <row r="1776" spans="13:23" s="3" customFormat="1" ht="15" customHeight="1" x14ac:dyDescent="0.25">
      <c r="M1776" s="4"/>
      <c r="W1776" s="89"/>
    </row>
    <row r="1777" spans="13:23" s="3" customFormat="1" ht="15" customHeight="1" x14ac:dyDescent="0.25">
      <c r="M1777" s="4"/>
      <c r="W1777" s="89"/>
    </row>
    <row r="1778" spans="13:23" s="3" customFormat="1" ht="15" customHeight="1" x14ac:dyDescent="0.25">
      <c r="M1778" s="4"/>
      <c r="W1778" s="89"/>
    </row>
    <row r="1779" spans="13:23" s="3" customFormat="1" ht="15" customHeight="1" x14ac:dyDescent="0.25">
      <c r="M1779" s="4"/>
      <c r="W1779" s="89"/>
    </row>
    <row r="1780" spans="13:23" s="3" customFormat="1" ht="15" customHeight="1" x14ac:dyDescent="0.25">
      <c r="M1780" s="4"/>
      <c r="W1780" s="89"/>
    </row>
    <row r="1781" spans="13:23" s="3" customFormat="1" ht="15" customHeight="1" x14ac:dyDescent="0.25">
      <c r="M1781" s="4"/>
      <c r="W1781" s="89"/>
    </row>
    <row r="1782" spans="13:23" s="3" customFormat="1" ht="15" customHeight="1" x14ac:dyDescent="0.25">
      <c r="M1782" s="4"/>
      <c r="W1782" s="89"/>
    </row>
    <row r="1783" spans="13:23" s="3" customFormat="1" ht="15" customHeight="1" x14ac:dyDescent="0.25">
      <c r="M1783" s="4"/>
      <c r="W1783" s="89"/>
    </row>
    <row r="1784" spans="13:23" s="3" customFormat="1" ht="15" customHeight="1" x14ac:dyDescent="0.25">
      <c r="M1784" s="4"/>
      <c r="W1784" s="89"/>
    </row>
    <row r="1785" spans="13:23" s="3" customFormat="1" ht="15" customHeight="1" x14ac:dyDescent="0.25">
      <c r="M1785" s="4"/>
      <c r="W1785" s="89"/>
    </row>
    <row r="1786" spans="13:23" s="3" customFormat="1" ht="15" customHeight="1" x14ac:dyDescent="0.25">
      <c r="M1786" s="4"/>
      <c r="W1786" s="89"/>
    </row>
    <row r="1787" spans="13:23" s="3" customFormat="1" ht="15" customHeight="1" x14ac:dyDescent="0.25">
      <c r="M1787" s="4"/>
      <c r="W1787" s="89"/>
    </row>
    <row r="1788" spans="13:23" s="3" customFormat="1" ht="15" customHeight="1" x14ac:dyDescent="0.25">
      <c r="M1788" s="4"/>
      <c r="W1788" s="89"/>
    </row>
    <row r="1789" spans="13:23" s="3" customFormat="1" ht="15" customHeight="1" x14ac:dyDescent="0.25">
      <c r="M1789" s="4"/>
      <c r="W1789" s="89"/>
    </row>
    <row r="1790" spans="13:23" s="3" customFormat="1" ht="15" customHeight="1" x14ac:dyDescent="0.25">
      <c r="M1790" s="4"/>
      <c r="W1790" s="89"/>
    </row>
    <row r="1791" spans="13:23" s="3" customFormat="1" ht="15" customHeight="1" x14ac:dyDescent="0.25">
      <c r="M1791" s="4"/>
      <c r="W1791" s="89"/>
    </row>
    <row r="1792" spans="13:23" s="3" customFormat="1" ht="15" customHeight="1" x14ac:dyDescent="0.25">
      <c r="M1792" s="4"/>
      <c r="W1792" s="89"/>
    </row>
    <row r="1793" spans="13:23" s="3" customFormat="1" ht="15" customHeight="1" x14ac:dyDescent="0.25">
      <c r="M1793" s="4"/>
      <c r="W1793" s="89"/>
    </row>
    <row r="1794" spans="13:23" s="3" customFormat="1" ht="15" customHeight="1" x14ac:dyDescent="0.25">
      <c r="M1794" s="4"/>
      <c r="W1794" s="89"/>
    </row>
    <row r="1795" spans="13:23" s="3" customFormat="1" ht="15" customHeight="1" x14ac:dyDescent="0.25">
      <c r="M1795" s="4"/>
      <c r="W1795" s="89"/>
    </row>
    <row r="1796" spans="13:23" s="3" customFormat="1" ht="15" customHeight="1" x14ac:dyDescent="0.25">
      <c r="M1796" s="4"/>
      <c r="W1796" s="89"/>
    </row>
    <row r="1797" spans="13:23" s="3" customFormat="1" ht="15" customHeight="1" x14ac:dyDescent="0.25">
      <c r="M1797" s="4"/>
      <c r="W1797" s="89"/>
    </row>
    <row r="1798" spans="13:23" s="3" customFormat="1" ht="15" customHeight="1" x14ac:dyDescent="0.25">
      <c r="M1798" s="4"/>
      <c r="W1798" s="89"/>
    </row>
    <row r="1799" spans="13:23" s="3" customFormat="1" ht="15" customHeight="1" x14ac:dyDescent="0.25">
      <c r="M1799" s="4"/>
      <c r="W1799" s="89"/>
    </row>
    <row r="1800" spans="13:23" s="3" customFormat="1" ht="15" customHeight="1" x14ac:dyDescent="0.25">
      <c r="M1800" s="4"/>
      <c r="W1800" s="89"/>
    </row>
    <row r="1801" spans="13:23" s="3" customFormat="1" ht="15" customHeight="1" x14ac:dyDescent="0.25">
      <c r="M1801" s="4"/>
      <c r="W1801" s="89"/>
    </row>
    <row r="1802" spans="13:23" s="3" customFormat="1" ht="15" customHeight="1" x14ac:dyDescent="0.25">
      <c r="M1802" s="4"/>
      <c r="W1802" s="89"/>
    </row>
    <row r="1803" spans="13:23" s="3" customFormat="1" ht="15" customHeight="1" x14ac:dyDescent="0.25">
      <c r="M1803" s="4"/>
      <c r="W1803" s="89"/>
    </row>
    <row r="1804" spans="13:23" s="3" customFormat="1" ht="15" customHeight="1" x14ac:dyDescent="0.25">
      <c r="M1804" s="4"/>
      <c r="W1804" s="89"/>
    </row>
    <row r="1805" spans="13:23" s="3" customFormat="1" ht="15" customHeight="1" x14ac:dyDescent="0.25">
      <c r="M1805" s="4"/>
      <c r="W1805" s="89"/>
    </row>
    <row r="1806" spans="13:23" s="3" customFormat="1" ht="15" customHeight="1" x14ac:dyDescent="0.25">
      <c r="M1806" s="4"/>
      <c r="W1806" s="89"/>
    </row>
    <row r="1807" spans="13:23" s="3" customFormat="1" ht="15" customHeight="1" x14ac:dyDescent="0.25">
      <c r="M1807" s="4"/>
      <c r="W1807" s="89"/>
    </row>
    <row r="1808" spans="13:23" s="3" customFormat="1" ht="15" customHeight="1" x14ac:dyDescent="0.25">
      <c r="M1808" s="4"/>
      <c r="W1808" s="89"/>
    </row>
    <row r="1809" spans="13:23" s="3" customFormat="1" ht="15" customHeight="1" x14ac:dyDescent="0.25">
      <c r="M1809" s="4"/>
      <c r="W1809" s="89"/>
    </row>
    <row r="1810" spans="13:23" s="3" customFormat="1" ht="15" customHeight="1" x14ac:dyDescent="0.25">
      <c r="M1810" s="4"/>
      <c r="W1810" s="89"/>
    </row>
    <row r="1811" spans="13:23" s="3" customFormat="1" ht="15" customHeight="1" x14ac:dyDescent="0.25">
      <c r="M1811" s="4"/>
      <c r="W1811" s="89"/>
    </row>
    <row r="1812" spans="13:23" s="3" customFormat="1" ht="15" customHeight="1" x14ac:dyDescent="0.25">
      <c r="M1812" s="4"/>
      <c r="W1812" s="89"/>
    </row>
    <row r="1813" spans="13:23" s="3" customFormat="1" ht="15" customHeight="1" x14ac:dyDescent="0.25">
      <c r="M1813" s="4"/>
      <c r="W1813" s="89"/>
    </row>
    <row r="1814" spans="13:23" s="3" customFormat="1" ht="15" customHeight="1" x14ac:dyDescent="0.25">
      <c r="M1814" s="4"/>
      <c r="W1814" s="89"/>
    </row>
    <row r="1815" spans="13:23" s="3" customFormat="1" ht="15" customHeight="1" x14ac:dyDescent="0.25">
      <c r="M1815" s="4"/>
      <c r="W1815" s="89"/>
    </row>
    <row r="1816" spans="13:23" s="3" customFormat="1" ht="15" customHeight="1" x14ac:dyDescent="0.25">
      <c r="M1816" s="4"/>
      <c r="W1816" s="89"/>
    </row>
    <row r="1817" spans="13:23" s="3" customFormat="1" ht="15" customHeight="1" x14ac:dyDescent="0.25">
      <c r="M1817" s="4"/>
      <c r="W1817" s="89"/>
    </row>
    <row r="1818" spans="13:23" s="3" customFormat="1" ht="15" customHeight="1" x14ac:dyDescent="0.25">
      <c r="M1818" s="4"/>
      <c r="W1818" s="89"/>
    </row>
    <row r="1819" spans="13:23" s="3" customFormat="1" ht="15" customHeight="1" x14ac:dyDescent="0.25">
      <c r="M1819" s="4"/>
      <c r="W1819" s="89"/>
    </row>
    <row r="1820" spans="13:23" s="3" customFormat="1" ht="15" customHeight="1" x14ac:dyDescent="0.25">
      <c r="M1820" s="4"/>
      <c r="W1820" s="89"/>
    </row>
    <row r="1821" spans="13:23" s="3" customFormat="1" ht="15" customHeight="1" x14ac:dyDescent="0.25">
      <c r="M1821" s="4"/>
      <c r="W1821" s="89"/>
    </row>
    <row r="1822" spans="13:23" s="3" customFormat="1" ht="15" customHeight="1" x14ac:dyDescent="0.25">
      <c r="M1822" s="4"/>
      <c r="W1822" s="89"/>
    </row>
    <row r="1823" spans="13:23" s="3" customFormat="1" ht="15" customHeight="1" x14ac:dyDescent="0.25">
      <c r="M1823" s="4"/>
      <c r="W1823" s="89"/>
    </row>
    <row r="1824" spans="13:23" s="3" customFormat="1" ht="15" customHeight="1" x14ac:dyDescent="0.25">
      <c r="M1824" s="4"/>
      <c r="W1824" s="89"/>
    </row>
    <row r="1825" spans="13:23" s="3" customFormat="1" ht="15" customHeight="1" x14ac:dyDescent="0.25">
      <c r="M1825" s="4"/>
      <c r="W1825" s="89"/>
    </row>
    <row r="1826" spans="13:23" s="3" customFormat="1" ht="15" customHeight="1" x14ac:dyDescent="0.25">
      <c r="M1826" s="4"/>
      <c r="W1826" s="89"/>
    </row>
    <row r="1827" spans="13:23" s="3" customFormat="1" ht="15" customHeight="1" x14ac:dyDescent="0.25">
      <c r="M1827" s="4"/>
      <c r="W1827" s="89"/>
    </row>
    <row r="1828" spans="13:23" s="3" customFormat="1" ht="15" customHeight="1" x14ac:dyDescent="0.25">
      <c r="M1828" s="4"/>
      <c r="W1828" s="89"/>
    </row>
    <row r="1829" spans="13:23" s="3" customFormat="1" ht="15" customHeight="1" x14ac:dyDescent="0.25">
      <c r="M1829" s="4"/>
      <c r="W1829" s="89"/>
    </row>
    <row r="1830" spans="13:23" s="3" customFormat="1" ht="15" customHeight="1" x14ac:dyDescent="0.25">
      <c r="M1830" s="4"/>
      <c r="W1830" s="89"/>
    </row>
    <row r="1831" spans="13:23" s="3" customFormat="1" ht="15" customHeight="1" x14ac:dyDescent="0.25">
      <c r="M1831" s="4"/>
      <c r="W1831" s="89"/>
    </row>
    <row r="1832" spans="13:23" s="3" customFormat="1" ht="15" customHeight="1" x14ac:dyDescent="0.25">
      <c r="M1832" s="4"/>
      <c r="W1832" s="89"/>
    </row>
    <row r="1833" spans="13:23" s="3" customFormat="1" ht="15" customHeight="1" x14ac:dyDescent="0.25">
      <c r="M1833" s="4"/>
      <c r="W1833" s="89"/>
    </row>
    <row r="1834" spans="13:23" s="3" customFormat="1" ht="15" customHeight="1" x14ac:dyDescent="0.25">
      <c r="M1834" s="4"/>
      <c r="W1834" s="89"/>
    </row>
    <row r="1835" spans="13:23" s="3" customFormat="1" ht="15" customHeight="1" x14ac:dyDescent="0.25">
      <c r="M1835" s="4"/>
      <c r="W1835" s="89"/>
    </row>
    <row r="1836" spans="13:23" s="3" customFormat="1" ht="15" customHeight="1" x14ac:dyDescent="0.25">
      <c r="M1836" s="4"/>
      <c r="W1836" s="89"/>
    </row>
    <row r="1837" spans="13:23" s="3" customFormat="1" ht="15" customHeight="1" x14ac:dyDescent="0.25">
      <c r="M1837" s="4"/>
      <c r="W1837" s="89"/>
    </row>
    <row r="1838" spans="13:23" s="3" customFormat="1" ht="15" customHeight="1" x14ac:dyDescent="0.25">
      <c r="M1838" s="4"/>
      <c r="W1838" s="89"/>
    </row>
    <row r="1839" spans="13:23" s="3" customFormat="1" ht="15" customHeight="1" x14ac:dyDescent="0.25">
      <c r="M1839" s="4"/>
      <c r="W1839" s="89"/>
    </row>
    <row r="1840" spans="13:23" s="3" customFormat="1" ht="15" customHeight="1" x14ac:dyDescent="0.25">
      <c r="M1840" s="4"/>
      <c r="W1840" s="89"/>
    </row>
    <row r="1841" spans="13:23" s="3" customFormat="1" ht="15" customHeight="1" x14ac:dyDescent="0.25">
      <c r="M1841" s="4"/>
      <c r="W1841" s="89"/>
    </row>
    <row r="1842" spans="13:23" s="3" customFormat="1" ht="15" customHeight="1" x14ac:dyDescent="0.25">
      <c r="M1842" s="4"/>
      <c r="W1842" s="89"/>
    </row>
    <row r="1843" spans="13:23" s="3" customFormat="1" ht="15" customHeight="1" x14ac:dyDescent="0.25">
      <c r="M1843" s="4"/>
      <c r="W1843" s="89"/>
    </row>
    <row r="1844" spans="13:23" s="3" customFormat="1" ht="15" customHeight="1" x14ac:dyDescent="0.25">
      <c r="M1844" s="4"/>
      <c r="W1844" s="89"/>
    </row>
    <row r="1845" spans="13:23" s="3" customFormat="1" ht="15" customHeight="1" x14ac:dyDescent="0.25">
      <c r="M1845" s="4"/>
      <c r="W1845" s="89"/>
    </row>
    <row r="1846" spans="13:23" s="3" customFormat="1" ht="15" customHeight="1" x14ac:dyDescent="0.25">
      <c r="M1846" s="4"/>
      <c r="W1846" s="89"/>
    </row>
    <row r="1847" spans="13:23" s="3" customFormat="1" ht="15" customHeight="1" x14ac:dyDescent="0.25">
      <c r="M1847" s="4"/>
      <c r="W1847" s="89"/>
    </row>
    <row r="1848" spans="13:23" s="3" customFormat="1" ht="15" customHeight="1" x14ac:dyDescent="0.25">
      <c r="M1848" s="4"/>
      <c r="W1848" s="89"/>
    </row>
    <row r="1849" spans="13:23" s="3" customFormat="1" ht="15" customHeight="1" x14ac:dyDescent="0.25">
      <c r="M1849" s="4"/>
      <c r="W1849" s="89"/>
    </row>
    <row r="1850" spans="13:23" s="3" customFormat="1" ht="15" customHeight="1" x14ac:dyDescent="0.25">
      <c r="M1850" s="4"/>
      <c r="W1850" s="89"/>
    </row>
    <row r="1851" spans="13:23" s="3" customFormat="1" ht="15" customHeight="1" x14ac:dyDescent="0.25">
      <c r="M1851" s="4"/>
      <c r="W1851" s="89"/>
    </row>
    <row r="1852" spans="13:23" s="3" customFormat="1" ht="15" customHeight="1" x14ac:dyDescent="0.25">
      <c r="M1852" s="4"/>
      <c r="W1852" s="89"/>
    </row>
    <row r="1853" spans="13:23" s="3" customFormat="1" ht="15" customHeight="1" x14ac:dyDescent="0.25">
      <c r="M1853" s="4"/>
      <c r="W1853" s="89"/>
    </row>
    <row r="1854" spans="13:23" s="3" customFormat="1" ht="15" customHeight="1" x14ac:dyDescent="0.25">
      <c r="M1854" s="4"/>
      <c r="W1854" s="89"/>
    </row>
    <row r="1855" spans="13:23" s="3" customFormat="1" ht="15" customHeight="1" x14ac:dyDescent="0.25">
      <c r="M1855" s="4"/>
      <c r="W1855" s="89"/>
    </row>
    <row r="1856" spans="13:23" s="3" customFormat="1" ht="15" customHeight="1" x14ac:dyDescent="0.25">
      <c r="M1856" s="4"/>
      <c r="W1856" s="89"/>
    </row>
    <row r="1857" spans="13:23" s="3" customFormat="1" ht="15" customHeight="1" x14ac:dyDescent="0.25">
      <c r="M1857" s="4"/>
      <c r="W1857" s="89"/>
    </row>
    <row r="1858" spans="13:23" s="3" customFormat="1" ht="15" customHeight="1" x14ac:dyDescent="0.25">
      <c r="M1858" s="4"/>
      <c r="W1858" s="89"/>
    </row>
    <row r="1859" spans="13:23" s="3" customFormat="1" ht="15" customHeight="1" x14ac:dyDescent="0.25">
      <c r="M1859" s="4"/>
      <c r="W1859" s="89"/>
    </row>
    <row r="1860" spans="13:23" s="3" customFormat="1" ht="15" customHeight="1" x14ac:dyDescent="0.25">
      <c r="M1860" s="4"/>
      <c r="W1860" s="89"/>
    </row>
    <row r="1861" spans="13:23" s="3" customFormat="1" ht="15" customHeight="1" x14ac:dyDescent="0.25">
      <c r="M1861" s="4"/>
      <c r="W1861" s="89"/>
    </row>
    <row r="1862" spans="13:23" s="3" customFormat="1" ht="15" customHeight="1" x14ac:dyDescent="0.25">
      <c r="M1862" s="4"/>
      <c r="W1862" s="89"/>
    </row>
    <row r="1863" spans="13:23" s="3" customFormat="1" ht="15" customHeight="1" x14ac:dyDescent="0.25">
      <c r="M1863" s="4"/>
      <c r="W1863" s="89"/>
    </row>
    <row r="1864" spans="13:23" s="3" customFormat="1" ht="15" customHeight="1" x14ac:dyDescent="0.25">
      <c r="M1864" s="4"/>
      <c r="W1864" s="89"/>
    </row>
    <row r="1865" spans="13:23" s="3" customFormat="1" ht="15" customHeight="1" x14ac:dyDescent="0.25">
      <c r="M1865" s="4"/>
      <c r="W1865" s="89"/>
    </row>
    <row r="1866" spans="13:23" s="3" customFormat="1" ht="15" customHeight="1" x14ac:dyDescent="0.25">
      <c r="M1866" s="4"/>
      <c r="W1866" s="89"/>
    </row>
    <row r="1867" spans="13:23" s="3" customFormat="1" ht="15" customHeight="1" x14ac:dyDescent="0.25">
      <c r="M1867" s="4"/>
      <c r="W1867" s="89"/>
    </row>
    <row r="1868" spans="13:23" s="3" customFormat="1" ht="15" customHeight="1" x14ac:dyDescent="0.25">
      <c r="M1868" s="4"/>
      <c r="W1868" s="89"/>
    </row>
    <row r="1869" spans="13:23" s="3" customFormat="1" ht="15" customHeight="1" x14ac:dyDescent="0.25">
      <c r="M1869" s="4"/>
      <c r="W1869" s="89"/>
    </row>
    <row r="1870" spans="13:23" s="3" customFormat="1" ht="15" customHeight="1" x14ac:dyDescent="0.25">
      <c r="M1870" s="4"/>
      <c r="W1870" s="89"/>
    </row>
    <row r="1871" spans="13:23" s="3" customFormat="1" ht="15" customHeight="1" x14ac:dyDescent="0.25">
      <c r="M1871" s="4"/>
      <c r="W1871" s="89"/>
    </row>
    <row r="1872" spans="13:23" s="3" customFormat="1" ht="15" customHeight="1" x14ac:dyDescent="0.25">
      <c r="M1872" s="4"/>
      <c r="W1872" s="89"/>
    </row>
    <row r="1873" spans="13:23" s="3" customFormat="1" ht="15" customHeight="1" x14ac:dyDescent="0.25">
      <c r="M1873" s="4"/>
      <c r="W1873" s="89"/>
    </row>
    <row r="1874" spans="13:23" s="3" customFormat="1" ht="15" customHeight="1" x14ac:dyDescent="0.25">
      <c r="M1874" s="4"/>
      <c r="W1874" s="89"/>
    </row>
    <row r="1875" spans="13:23" s="3" customFormat="1" ht="15" customHeight="1" x14ac:dyDescent="0.25">
      <c r="M1875" s="4"/>
      <c r="W1875" s="89"/>
    </row>
    <row r="1876" spans="13:23" s="3" customFormat="1" ht="15" customHeight="1" x14ac:dyDescent="0.25">
      <c r="M1876" s="4"/>
      <c r="W1876" s="89"/>
    </row>
    <row r="1877" spans="13:23" s="3" customFormat="1" ht="15" customHeight="1" x14ac:dyDescent="0.25">
      <c r="M1877" s="4"/>
      <c r="W1877" s="89"/>
    </row>
    <row r="1878" spans="13:23" s="3" customFormat="1" ht="15" customHeight="1" x14ac:dyDescent="0.25">
      <c r="M1878" s="4"/>
      <c r="W1878" s="89"/>
    </row>
    <row r="1879" spans="13:23" s="3" customFormat="1" ht="15" customHeight="1" x14ac:dyDescent="0.25">
      <c r="M1879" s="4"/>
      <c r="W1879" s="89"/>
    </row>
    <row r="1880" spans="13:23" s="3" customFormat="1" ht="15" customHeight="1" x14ac:dyDescent="0.25">
      <c r="M1880" s="4"/>
      <c r="W1880" s="89"/>
    </row>
    <row r="1881" spans="13:23" s="3" customFormat="1" ht="15" customHeight="1" x14ac:dyDescent="0.25">
      <c r="M1881" s="4"/>
      <c r="W1881" s="89"/>
    </row>
    <row r="1882" spans="13:23" s="3" customFormat="1" ht="15" customHeight="1" x14ac:dyDescent="0.25">
      <c r="M1882" s="4"/>
      <c r="W1882" s="89"/>
    </row>
    <row r="1883" spans="13:23" s="3" customFormat="1" ht="15" customHeight="1" x14ac:dyDescent="0.25">
      <c r="M1883" s="4"/>
      <c r="W1883" s="89"/>
    </row>
    <row r="1884" spans="13:23" s="3" customFormat="1" ht="15" customHeight="1" x14ac:dyDescent="0.25">
      <c r="M1884" s="4"/>
      <c r="W1884" s="89"/>
    </row>
    <row r="1885" spans="13:23" s="3" customFormat="1" ht="15" customHeight="1" x14ac:dyDescent="0.25">
      <c r="M1885" s="4"/>
      <c r="W1885" s="89"/>
    </row>
    <row r="1886" spans="13:23" s="3" customFormat="1" ht="15" customHeight="1" x14ac:dyDescent="0.25">
      <c r="M1886" s="4"/>
      <c r="W1886" s="89"/>
    </row>
    <row r="1887" spans="13:23" s="3" customFormat="1" ht="15" customHeight="1" x14ac:dyDescent="0.25">
      <c r="M1887" s="4"/>
      <c r="W1887" s="89"/>
    </row>
    <row r="1888" spans="13:23" s="3" customFormat="1" ht="15" customHeight="1" x14ac:dyDescent="0.25">
      <c r="M1888" s="4"/>
      <c r="W1888" s="89"/>
    </row>
    <row r="1889" spans="13:23" s="3" customFormat="1" ht="15" customHeight="1" x14ac:dyDescent="0.25">
      <c r="M1889" s="4"/>
      <c r="W1889" s="89"/>
    </row>
    <row r="1890" spans="13:23" s="3" customFormat="1" ht="15" customHeight="1" x14ac:dyDescent="0.25">
      <c r="M1890" s="4"/>
      <c r="W1890" s="89"/>
    </row>
    <row r="1891" spans="13:23" s="3" customFormat="1" ht="15" customHeight="1" x14ac:dyDescent="0.25">
      <c r="M1891" s="4"/>
      <c r="W1891" s="89"/>
    </row>
    <row r="1892" spans="13:23" s="3" customFormat="1" ht="15" customHeight="1" x14ac:dyDescent="0.25">
      <c r="M1892" s="4"/>
      <c r="W1892" s="89"/>
    </row>
    <row r="1893" spans="13:23" s="3" customFormat="1" ht="15" customHeight="1" x14ac:dyDescent="0.25">
      <c r="M1893" s="4"/>
      <c r="W1893" s="89"/>
    </row>
    <row r="1894" spans="13:23" s="3" customFormat="1" ht="15" customHeight="1" x14ac:dyDescent="0.25">
      <c r="M1894" s="4"/>
      <c r="W1894" s="89"/>
    </row>
    <row r="1895" spans="13:23" s="3" customFormat="1" ht="15" customHeight="1" x14ac:dyDescent="0.25">
      <c r="M1895" s="4"/>
      <c r="W1895" s="89"/>
    </row>
    <row r="1896" spans="13:23" s="3" customFormat="1" ht="15" customHeight="1" x14ac:dyDescent="0.25">
      <c r="M1896" s="4"/>
      <c r="W1896" s="89"/>
    </row>
    <row r="1897" spans="13:23" s="3" customFormat="1" ht="15" customHeight="1" x14ac:dyDescent="0.25">
      <c r="M1897" s="4"/>
      <c r="W1897" s="89"/>
    </row>
    <row r="1898" spans="13:23" s="3" customFormat="1" ht="15" customHeight="1" x14ac:dyDescent="0.25">
      <c r="M1898" s="4"/>
      <c r="W1898" s="89"/>
    </row>
    <row r="1899" spans="13:23" s="3" customFormat="1" ht="15" customHeight="1" x14ac:dyDescent="0.25">
      <c r="M1899" s="4"/>
      <c r="W1899" s="89"/>
    </row>
    <row r="1900" spans="13:23" s="3" customFormat="1" ht="15" customHeight="1" x14ac:dyDescent="0.25">
      <c r="M1900" s="4"/>
      <c r="W1900" s="89"/>
    </row>
    <row r="1901" spans="13:23" s="3" customFormat="1" ht="15" customHeight="1" x14ac:dyDescent="0.25">
      <c r="M1901" s="4"/>
      <c r="W1901" s="89"/>
    </row>
    <row r="1902" spans="13:23" s="3" customFormat="1" ht="15" customHeight="1" x14ac:dyDescent="0.25">
      <c r="M1902" s="4"/>
      <c r="W1902" s="89"/>
    </row>
    <row r="1903" spans="13:23" s="3" customFormat="1" ht="15" customHeight="1" x14ac:dyDescent="0.25">
      <c r="M1903" s="4"/>
      <c r="W1903" s="89"/>
    </row>
    <row r="1904" spans="13:23" s="3" customFormat="1" ht="15" customHeight="1" x14ac:dyDescent="0.25">
      <c r="M1904" s="4"/>
      <c r="W1904" s="89"/>
    </row>
    <row r="1905" spans="13:23" s="3" customFormat="1" ht="15" customHeight="1" x14ac:dyDescent="0.25">
      <c r="M1905" s="4"/>
      <c r="W1905" s="89"/>
    </row>
    <row r="1906" spans="13:23" s="3" customFormat="1" ht="15" customHeight="1" x14ac:dyDescent="0.25">
      <c r="M1906" s="4"/>
      <c r="W1906" s="89"/>
    </row>
    <row r="1907" spans="13:23" s="3" customFormat="1" ht="15" customHeight="1" x14ac:dyDescent="0.25">
      <c r="M1907" s="4"/>
      <c r="W1907" s="89"/>
    </row>
    <row r="1908" spans="13:23" s="3" customFormat="1" ht="15" customHeight="1" x14ac:dyDescent="0.25">
      <c r="M1908" s="4"/>
      <c r="W1908" s="89"/>
    </row>
    <row r="1909" spans="13:23" s="3" customFormat="1" ht="15" customHeight="1" x14ac:dyDescent="0.25">
      <c r="M1909" s="4"/>
      <c r="W1909" s="89"/>
    </row>
    <row r="1910" spans="13:23" s="3" customFormat="1" ht="15" customHeight="1" x14ac:dyDescent="0.25">
      <c r="M1910" s="4"/>
      <c r="W1910" s="89"/>
    </row>
    <row r="1911" spans="13:23" s="3" customFormat="1" ht="15" customHeight="1" x14ac:dyDescent="0.25">
      <c r="M1911" s="4"/>
      <c r="W1911" s="89"/>
    </row>
    <row r="1912" spans="13:23" s="3" customFormat="1" ht="15" customHeight="1" x14ac:dyDescent="0.25">
      <c r="M1912" s="4"/>
      <c r="W1912" s="89"/>
    </row>
    <row r="1913" spans="13:23" s="3" customFormat="1" ht="15" customHeight="1" x14ac:dyDescent="0.25">
      <c r="M1913" s="4"/>
      <c r="W1913" s="89"/>
    </row>
    <row r="1914" spans="13:23" s="3" customFormat="1" ht="15" customHeight="1" x14ac:dyDescent="0.25">
      <c r="M1914" s="4"/>
      <c r="W1914" s="89"/>
    </row>
    <row r="1915" spans="13:23" s="3" customFormat="1" ht="15" customHeight="1" x14ac:dyDescent="0.25">
      <c r="M1915" s="4"/>
      <c r="W1915" s="89"/>
    </row>
    <row r="1916" spans="13:23" s="3" customFormat="1" ht="15" customHeight="1" x14ac:dyDescent="0.25">
      <c r="M1916" s="4"/>
      <c r="W1916" s="89"/>
    </row>
    <row r="1917" spans="13:23" s="3" customFormat="1" ht="15" customHeight="1" x14ac:dyDescent="0.25">
      <c r="M1917" s="4"/>
      <c r="W1917" s="89"/>
    </row>
    <row r="1918" spans="13:23" s="3" customFormat="1" ht="15" customHeight="1" x14ac:dyDescent="0.25">
      <c r="M1918" s="4"/>
      <c r="W1918" s="89"/>
    </row>
    <row r="1919" spans="13:23" s="3" customFormat="1" ht="15" customHeight="1" x14ac:dyDescent="0.25">
      <c r="M1919" s="4"/>
      <c r="W1919" s="89"/>
    </row>
    <row r="1920" spans="13:23" s="3" customFormat="1" ht="15" customHeight="1" x14ac:dyDescent="0.25">
      <c r="M1920" s="4"/>
      <c r="W1920" s="89"/>
    </row>
    <row r="1921" spans="13:23" s="3" customFormat="1" ht="15" customHeight="1" x14ac:dyDescent="0.25">
      <c r="M1921" s="4"/>
      <c r="W1921" s="89"/>
    </row>
    <row r="1922" spans="13:23" s="3" customFormat="1" ht="15" customHeight="1" x14ac:dyDescent="0.25">
      <c r="M1922" s="4"/>
      <c r="W1922" s="89"/>
    </row>
    <row r="1923" spans="13:23" s="3" customFormat="1" ht="15" customHeight="1" x14ac:dyDescent="0.25">
      <c r="M1923" s="4"/>
      <c r="W1923" s="89"/>
    </row>
    <row r="1924" spans="13:23" s="3" customFormat="1" ht="15" customHeight="1" x14ac:dyDescent="0.25">
      <c r="M1924" s="4"/>
      <c r="W1924" s="89"/>
    </row>
    <row r="1925" spans="13:23" s="3" customFormat="1" ht="15" customHeight="1" x14ac:dyDescent="0.25">
      <c r="M1925" s="4"/>
      <c r="W1925" s="89"/>
    </row>
    <row r="1926" spans="13:23" s="3" customFormat="1" ht="15" customHeight="1" x14ac:dyDescent="0.25">
      <c r="M1926" s="4"/>
      <c r="W1926" s="89"/>
    </row>
    <row r="1927" spans="13:23" s="3" customFormat="1" ht="15" customHeight="1" x14ac:dyDescent="0.25">
      <c r="M1927" s="4"/>
      <c r="W1927" s="89"/>
    </row>
    <row r="1928" spans="13:23" s="3" customFormat="1" ht="15" customHeight="1" x14ac:dyDescent="0.25">
      <c r="M1928" s="4"/>
      <c r="W1928" s="89"/>
    </row>
    <row r="1929" spans="13:23" s="3" customFormat="1" ht="15" customHeight="1" x14ac:dyDescent="0.25">
      <c r="M1929" s="4"/>
      <c r="W1929" s="89"/>
    </row>
    <row r="1930" spans="13:23" s="3" customFormat="1" ht="15" customHeight="1" x14ac:dyDescent="0.25">
      <c r="M1930" s="4"/>
      <c r="W1930" s="89"/>
    </row>
    <row r="1931" spans="13:23" s="3" customFormat="1" ht="15" customHeight="1" x14ac:dyDescent="0.25">
      <c r="M1931" s="4"/>
      <c r="W1931" s="89"/>
    </row>
    <row r="1932" spans="13:23" s="3" customFormat="1" ht="15" customHeight="1" x14ac:dyDescent="0.25">
      <c r="M1932" s="4"/>
      <c r="W1932" s="89"/>
    </row>
    <row r="1933" spans="13:23" s="3" customFormat="1" ht="15" customHeight="1" x14ac:dyDescent="0.25">
      <c r="M1933" s="4"/>
      <c r="W1933" s="89"/>
    </row>
    <row r="1934" spans="13:23" s="3" customFormat="1" ht="15" customHeight="1" x14ac:dyDescent="0.25">
      <c r="M1934" s="4"/>
      <c r="W1934" s="89"/>
    </row>
    <row r="1935" spans="13:23" s="3" customFormat="1" ht="15" customHeight="1" x14ac:dyDescent="0.25">
      <c r="M1935" s="4"/>
      <c r="W1935" s="89"/>
    </row>
    <row r="1936" spans="13:23" s="3" customFormat="1" ht="15" customHeight="1" x14ac:dyDescent="0.25">
      <c r="M1936" s="4"/>
      <c r="W1936" s="89"/>
    </row>
    <row r="1937" spans="13:23" s="3" customFormat="1" ht="15" customHeight="1" x14ac:dyDescent="0.25">
      <c r="M1937" s="4"/>
      <c r="W1937" s="89"/>
    </row>
    <row r="1938" spans="13:23" s="3" customFormat="1" ht="15" customHeight="1" x14ac:dyDescent="0.25">
      <c r="M1938" s="4"/>
      <c r="W1938" s="89"/>
    </row>
    <row r="1939" spans="13:23" s="3" customFormat="1" ht="15" customHeight="1" x14ac:dyDescent="0.25">
      <c r="M1939" s="4"/>
      <c r="W1939" s="89"/>
    </row>
    <row r="1940" spans="13:23" s="3" customFormat="1" ht="15" customHeight="1" x14ac:dyDescent="0.25">
      <c r="M1940" s="4"/>
      <c r="W1940" s="89"/>
    </row>
    <row r="1941" spans="13:23" s="3" customFormat="1" ht="15" customHeight="1" x14ac:dyDescent="0.25">
      <c r="M1941" s="4"/>
      <c r="W1941" s="89"/>
    </row>
    <row r="1942" spans="13:23" s="3" customFormat="1" ht="15" customHeight="1" x14ac:dyDescent="0.25">
      <c r="M1942" s="4"/>
      <c r="W1942" s="89"/>
    </row>
    <row r="1943" spans="13:23" s="3" customFormat="1" ht="15" customHeight="1" x14ac:dyDescent="0.25">
      <c r="M1943" s="4"/>
      <c r="W1943" s="89"/>
    </row>
    <row r="1944" spans="13:23" s="3" customFormat="1" ht="15" customHeight="1" x14ac:dyDescent="0.25">
      <c r="M1944" s="4"/>
      <c r="W1944" s="89"/>
    </row>
    <row r="1945" spans="13:23" s="3" customFormat="1" ht="15" customHeight="1" x14ac:dyDescent="0.25">
      <c r="M1945" s="4"/>
      <c r="W1945" s="89"/>
    </row>
    <row r="1946" spans="13:23" s="3" customFormat="1" ht="15" customHeight="1" x14ac:dyDescent="0.25">
      <c r="M1946" s="4"/>
      <c r="W1946" s="89"/>
    </row>
    <row r="1947" spans="13:23" s="3" customFormat="1" ht="15" customHeight="1" x14ac:dyDescent="0.25">
      <c r="M1947" s="4"/>
      <c r="W1947" s="89"/>
    </row>
    <row r="1948" spans="13:23" s="3" customFormat="1" ht="15" customHeight="1" x14ac:dyDescent="0.25">
      <c r="M1948" s="4"/>
      <c r="W1948" s="89"/>
    </row>
  </sheetData>
  <autoFilter ref="A12:W1154"/>
  <mergeCells count="565">
    <mergeCell ref="B1150:B1151"/>
    <mergeCell ref="H234:J234"/>
    <mergeCell ref="H331:J331"/>
    <mergeCell ref="C286:C288"/>
    <mergeCell ref="C237:C238"/>
    <mergeCell ref="C235:C236"/>
    <mergeCell ref="H206:J206"/>
    <mergeCell ref="F168:F169"/>
    <mergeCell ref="D78:D83"/>
    <mergeCell ref="E78:E83"/>
    <mergeCell ref="F78:F83"/>
    <mergeCell ref="G78:G83"/>
    <mergeCell ref="C84:C85"/>
    <mergeCell ref="D84:D85"/>
    <mergeCell ref="E84:E85"/>
    <mergeCell ref="F84:F85"/>
    <mergeCell ref="G84:G85"/>
    <mergeCell ref="C162:C165"/>
    <mergeCell ref="G168:G169"/>
    <mergeCell ref="C211:C222"/>
    <mergeCell ref="E223:E225"/>
    <mergeCell ref="D227:D228"/>
    <mergeCell ref="E227:E228"/>
    <mergeCell ref="F223:F225"/>
    <mergeCell ref="A553:A557"/>
    <mergeCell ref="G286:G288"/>
    <mergeCell ref="D272:D281"/>
    <mergeCell ref="E339:E345"/>
    <mergeCell ref="F339:F345"/>
    <mergeCell ref="F450:F452"/>
    <mergeCell ref="F432:F436"/>
    <mergeCell ref="A559:A563"/>
    <mergeCell ref="B560:B561"/>
    <mergeCell ref="C560:C561"/>
    <mergeCell ref="D560:D561"/>
    <mergeCell ref="E560:E561"/>
    <mergeCell ref="F560:F561"/>
    <mergeCell ref="B562:B563"/>
    <mergeCell ref="C562:C563"/>
    <mergeCell ref="D562:D563"/>
    <mergeCell ref="E562:E563"/>
    <mergeCell ref="F562:F563"/>
    <mergeCell ref="F286:F288"/>
    <mergeCell ref="C308:C309"/>
    <mergeCell ref="D286:D288"/>
    <mergeCell ref="G450:G452"/>
    <mergeCell ref="C317:C318"/>
    <mergeCell ref="E450:E452"/>
    <mergeCell ref="H244:J244"/>
    <mergeCell ref="H305:J305"/>
    <mergeCell ref="H323:J323"/>
    <mergeCell ref="H330:J330"/>
    <mergeCell ref="H310:J310"/>
    <mergeCell ref="H332:J332"/>
    <mergeCell ref="H326:J326"/>
    <mergeCell ref="H282:J282"/>
    <mergeCell ref="H253:J253"/>
    <mergeCell ref="H286:J286"/>
    <mergeCell ref="H316:J316"/>
    <mergeCell ref="H271:J271"/>
    <mergeCell ref="A329:A332"/>
    <mergeCell ref="A377:A382"/>
    <mergeCell ref="C313:C314"/>
    <mergeCell ref="B308:B309"/>
    <mergeCell ref="G244:G253"/>
    <mergeCell ref="E244:E253"/>
    <mergeCell ref="F244:F253"/>
    <mergeCell ref="D335:D338"/>
    <mergeCell ref="H350:J350"/>
    <mergeCell ref="G339:G345"/>
    <mergeCell ref="G335:G338"/>
    <mergeCell ref="F333:F334"/>
    <mergeCell ref="G333:G334"/>
    <mergeCell ref="E350:E371"/>
    <mergeCell ref="E286:E288"/>
    <mergeCell ref="D244:D253"/>
    <mergeCell ref="F350:F371"/>
    <mergeCell ref="G350:G371"/>
    <mergeCell ref="D333:D334"/>
    <mergeCell ref="D350:D371"/>
    <mergeCell ref="G272:G281"/>
    <mergeCell ref="E272:E281"/>
    <mergeCell ref="F272:F281"/>
    <mergeCell ref="H334:J334"/>
    <mergeCell ref="A131:A136"/>
    <mergeCell ref="A137:A139"/>
    <mergeCell ref="B134:B135"/>
    <mergeCell ref="A149:A153"/>
    <mergeCell ref="A145:A148"/>
    <mergeCell ref="B150:B153"/>
    <mergeCell ref="B156:B157"/>
    <mergeCell ref="A140:A144"/>
    <mergeCell ref="A155:A157"/>
    <mergeCell ref="B142:B143"/>
    <mergeCell ref="A396:A397"/>
    <mergeCell ref="A393:A394"/>
    <mergeCell ref="H226:J226"/>
    <mergeCell ref="F373:F374"/>
    <mergeCell ref="E335:E338"/>
    <mergeCell ref="F335:F338"/>
    <mergeCell ref="A234:A238"/>
    <mergeCell ref="A230:A232"/>
    <mergeCell ref="B235:B236"/>
    <mergeCell ref="B237:B238"/>
    <mergeCell ref="B244:B253"/>
    <mergeCell ref="A292:A293"/>
    <mergeCell ref="B286:B288"/>
    <mergeCell ref="A285:A288"/>
    <mergeCell ref="A267:A270"/>
    <mergeCell ref="B272:B281"/>
    <mergeCell ref="A263:A265"/>
    <mergeCell ref="A271:A281"/>
    <mergeCell ref="A300:A302"/>
    <mergeCell ref="A289:A290"/>
    <mergeCell ref="C339:C345"/>
    <mergeCell ref="D339:D345"/>
    <mergeCell ref="A322:A325"/>
    <mergeCell ref="B333:B334"/>
    <mergeCell ref="H149:J149"/>
    <mergeCell ref="E168:E169"/>
    <mergeCell ref="A182:A183"/>
    <mergeCell ref="A194:A195"/>
    <mergeCell ref="G211:G222"/>
    <mergeCell ref="F211:F222"/>
    <mergeCell ref="E211:E222"/>
    <mergeCell ref="D211:D222"/>
    <mergeCell ref="H158:J158"/>
    <mergeCell ref="A158:A160"/>
    <mergeCell ref="A177:A178"/>
    <mergeCell ref="A180:A181"/>
    <mergeCell ref="B159:B160"/>
    <mergeCell ref="C159:C160"/>
    <mergeCell ref="C150:C153"/>
    <mergeCell ref="C156:C157"/>
    <mergeCell ref="A210:A225"/>
    <mergeCell ref="B164:B165"/>
    <mergeCell ref="D223:D225"/>
    <mergeCell ref="A161:A166"/>
    <mergeCell ref="H167:J167"/>
    <mergeCell ref="H155:J155"/>
    <mergeCell ref="H170:J170"/>
    <mergeCell ref="A305:A309"/>
    <mergeCell ref="C244:C253"/>
    <mergeCell ref="A297:A298"/>
    <mergeCell ref="A310:A314"/>
    <mergeCell ref="C333:C334"/>
    <mergeCell ref="A385:A386"/>
    <mergeCell ref="A349:A371"/>
    <mergeCell ref="C172:C173"/>
    <mergeCell ref="B168:B169"/>
    <mergeCell ref="A170:A173"/>
    <mergeCell ref="C168:C169"/>
    <mergeCell ref="A316:A319"/>
    <mergeCell ref="C350:C371"/>
    <mergeCell ref="B381:B382"/>
    <mergeCell ref="C311:C312"/>
    <mergeCell ref="B313:B314"/>
    <mergeCell ref="A333:A345"/>
    <mergeCell ref="B306:B307"/>
    <mergeCell ref="B335:B338"/>
    <mergeCell ref="B311:B312"/>
    <mergeCell ref="B317:B318"/>
    <mergeCell ref="B350:B371"/>
    <mergeCell ref="B373:B374"/>
    <mergeCell ref="C373:C374"/>
    <mergeCell ref="G227:G228"/>
    <mergeCell ref="D168:D169"/>
    <mergeCell ref="H161:J161"/>
    <mergeCell ref="A167:A169"/>
    <mergeCell ref="B227:B228"/>
    <mergeCell ref="B223:B225"/>
    <mergeCell ref="C223:C225"/>
    <mergeCell ref="A190:A191"/>
    <mergeCell ref="B172:B173"/>
    <mergeCell ref="H210:J210"/>
    <mergeCell ref="A226:A228"/>
    <mergeCell ref="G223:G225"/>
    <mergeCell ref="F227:F228"/>
    <mergeCell ref="H458:J458"/>
    <mergeCell ref="H464:J464"/>
    <mergeCell ref="G373:G374"/>
    <mergeCell ref="G426:G430"/>
    <mergeCell ref="F426:F430"/>
    <mergeCell ref="G403:G414"/>
    <mergeCell ref="F403:F414"/>
    <mergeCell ref="H421:J421"/>
    <mergeCell ref="H426:J426"/>
    <mergeCell ref="H391:J391"/>
    <mergeCell ref="G454:G456"/>
    <mergeCell ref="F438:F442"/>
    <mergeCell ref="H403:J403"/>
    <mergeCell ref="H422:J422"/>
    <mergeCell ref="G444:G448"/>
    <mergeCell ref="E444:E448"/>
    <mergeCell ref="D444:D448"/>
    <mergeCell ref="G438:G442"/>
    <mergeCell ref="F444:F448"/>
    <mergeCell ref="D432:D436"/>
    <mergeCell ref="D438:D442"/>
    <mergeCell ref="H444:J444"/>
    <mergeCell ref="E454:E456"/>
    <mergeCell ref="F454:F456"/>
    <mergeCell ref="H438:J438"/>
    <mergeCell ref="H432:J432"/>
    <mergeCell ref="C271:C281"/>
    <mergeCell ref="E403:E414"/>
    <mergeCell ref="B339:B345"/>
    <mergeCell ref="E426:E430"/>
    <mergeCell ref="E432:E436"/>
    <mergeCell ref="E438:E442"/>
    <mergeCell ref="G432:G436"/>
    <mergeCell ref="D403:D414"/>
    <mergeCell ref="B432:B436"/>
    <mergeCell ref="E333:E334"/>
    <mergeCell ref="D373:D374"/>
    <mergeCell ref="E373:E374"/>
    <mergeCell ref="C335:C338"/>
    <mergeCell ref="C432:C436"/>
    <mergeCell ref="H372:J372"/>
    <mergeCell ref="A528:A529"/>
    <mergeCell ref="B485:B489"/>
    <mergeCell ref="A500:A502"/>
    <mergeCell ref="C438:C442"/>
    <mergeCell ref="B475:B477"/>
    <mergeCell ref="B464:B473"/>
    <mergeCell ref="B458:B462"/>
    <mergeCell ref="C454:C456"/>
    <mergeCell ref="B444:B448"/>
    <mergeCell ref="B504:B507"/>
    <mergeCell ref="B492:B495"/>
    <mergeCell ref="B501:B502"/>
    <mergeCell ref="C450:C452"/>
    <mergeCell ref="A437:A442"/>
    <mergeCell ref="A449:A452"/>
    <mergeCell ref="B450:B452"/>
    <mergeCell ref="C485:C489"/>
    <mergeCell ref="A453:A456"/>
    <mergeCell ref="H491:J491"/>
    <mergeCell ref="D426:D430"/>
    <mergeCell ref="B426:B430"/>
    <mergeCell ref="C426:C430"/>
    <mergeCell ref="D450:D452"/>
    <mergeCell ref="H538:J538"/>
    <mergeCell ref="H509:J509"/>
    <mergeCell ref="G538:G543"/>
    <mergeCell ref="D464:D473"/>
    <mergeCell ref="H527:J527"/>
    <mergeCell ref="H526:J526"/>
    <mergeCell ref="H504:J504"/>
    <mergeCell ref="H525:J525"/>
    <mergeCell ref="F501:F502"/>
    <mergeCell ref="G501:G502"/>
    <mergeCell ref="D504:D507"/>
    <mergeCell ref="E504:E507"/>
    <mergeCell ref="G504:G507"/>
    <mergeCell ref="F504:F506"/>
    <mergeCell ref="G485:G489"/>
    <mergeCell ref="E475:E477"/>
    <mergeCell ref="E464:E473"/>
    <mergeCell ref="G874:G892"/>
    <mergeCell ref="C874:C892"/>
    <mergeCell ref="F458:F462"/>
    <mergeCell ref="F874:F892"/>
    <mergeCell ref="D458:D462"/>
    <mergeCell ref="C553:C557"/>
    <mergeCell ref="C458:C462"/>
    <mergeCell ref="G464:G473"/>
    <mergeCell ref="F538:F543"/>
    <mergeCell ref="C475:C477"/>
    <mergeCell ref="E553:E557"/>
    <mergeCell ref="C546:C550"/>
    <mergeCell ref="C491:C495"/>
    <mergeCell ref="C509:C514"/>
    <mergeCell ref="D538:D543"/>
    <mergeCell ref="C530:C532"/>
    <mergeCell ref="D553:D557"/>
    <mergeCell ref="E538:E543"/>
    <mergeCell ref="G475:G477"/>
    <mergeCell ref="C527:C529"/>
    <mergeCell ref="E458:E462"/>
    <mergeCell ref="D501:D502"/>
    <mergeCell ref="E501:E502"/>
    <mergeCell ref="C504:C507"/>
    <mergeCell ref="H545:J545"/>
    <mergeCell ref="H871:J871"/>
    <mergeCell ref="D485:D489"/>
    <mergeCell ref="D454:D456"/>
    <mergeCell ref="H530:J530"/>
    <mergeCell ref="D475:D477"/>
    <mergeCell ref="B553:B557"/>
    <mergeCell ref="B546:B547"/>
    <mergeCell ref="B548:B550"/>
    <mergeCell ref="D496:D498"/>
    <mergeCell ref="E497:E498"/>
    <mergeCell ref="F496:F498"/>
    <mergeCell ref="G497:G498"/>
    <mergeCell ref="G458:G462"/>
    <mergeCell ref="E485:E489"/>
    <mergeCell ref="F464:F473"/>
    <mergeCell ref="F475:F477"/>
    <mergeCell ref="F485:F489"/>
    <mergeCell ref="C538:C543"/>
    <mergeCell ref="C501:C502"/>
    <mergeCell ref="C496:C498"/>
    <mergeCell ref="C464:C473"/>
    <mergeCell ref="F553:F557"/>
    <mergeCell ref="G553:G557"/>
    <mergeCell ref="P2:W2"/>
    <mergeCell ref="P3:W3"/>
    <mergeCell ref="P4:W4"/>
    <mergeCell ref="B5:Q5"/>
    <mergeCell ref="C7:W7"/>
    <mergeCell ref="C19:C23"/>
    <mergeCell ref="C93:C95"/>
    <mergeCell ref="G93:G95"/>
    <mergeCell ref="F19:F23"/>
    <mergeCell ref="D9:D10"/>
    <mergeCell ref="E9:E10"/>
    <mergeCell ref="D93:D95"/>
    <mergeCell ref="E93:E95"/>
    <mergeCell ref="F93:F95"/>
    <mergeCell ref="K9:W9"/>
    <mergeCell ref="B9:B10"/>
    <mergeCell ref="B93:B95"/>
    <mergeCell ref="H9:J9"/>
    <mergeCell ref="E87:E92"/>
    <mergeCell ref="H78:I78"/>
    <mergeCell ref="E13:E17"/>
    <mergeCell ref="F13:F17"/>
    <mergeCell ref="G9:G10"/>
    <mergeCell ref="G87:G92"/>
    <mergeCell ref="E107:E112"/>
    <mergeCell ref="D107:D112"/>
    <mergeCell ref="E97:E101"/>
    <mergeCell ref="F97:F101"/>
    <mergeCell ref="D103:D105"/>
    <mergeCell ref="A66:A68"/>
    <mergeCell ref="A69:A72"/>
    <mergeCell ref="A77:A85"/>
    <mergeCell ref="C114:C116"/>
    <mergeCell ref="A102:A105"/>
    <mergeCell ref="B103:B105"/>
    <mergeCell ref="C103:C105"/>
    <mergeCell ref="B70:B72"/>
    <mergeCell ref="B107:B112"/>
    <mergeCell ref="C107:C112"/>
    <mergeCell ref="A86:A95"/>
    <mergeCell ref="B87:B92"/>
    <mergeCell ref="C87:C92"/>
    <mergeCell ref="A113:A116"/>
    <mergeCell ref="B114:B116"/>
    <mergeCell ref="B84:B85"/>
    <mergeCell ref="C78:C83"/>
    <mergeCell ref="C70:C72"/>
    <mergeCell ref="A40:A41"/>
    <mergeCell ref="B19:B23"/>
    <mergeCell ref="A12:A26"/>
    <mergeCell ref="B74:B76"/>
    <mergeCell ref="A73:A76"/>
    <mergeCell ref="A42:A44"/>
    <mergeCell ref="A45:A48"/>
    <mergeCell ref="F107:F112"/>
    <mergeCell ref="F103:F105"/>
    <mergeCell ref="C97:C101"/>
    <mergeCell ref="D97:D101"/>
    <mergeCell ref="E103:E105"/>
    <mergeCell ref="A49:A51"/>
    <mergeCell ref="A52:A54"/>
    <mergeCell ref="A55:A56"/>
    <mergeCell ref="F87:F92"/>
    <mergeCell ref="B78:B83"/>
    <mergeCell ref="D87:D92"/>
    <mergeCell ref="A96:A101"/>
    <mergeCell ref="B97:B101"/>
    <mergeCell ref="A106:A112"/>
    <mergeCell ref="A57:A59"/>
    <mergeCell ref="A60:A62"/>
    <mergeCell ref="A63:A65"/>
    <mergeCell ref="A9:A10"/>
    <mergeCell ref="F9:F10"/>
    <mergeCell ref="B13:B17"/>
    <mergeCell ref="C13:C17"/>
    <mergeCell ref="D13:D17"/>
    <mergeCell ref="D19:D23"/>
    <mergeCell ref="E19:E23"/>
    <mergeCell ref="A30:A33"/>
    <mergeCell ref="A35:A38"/>
    <mergeCell ref="C9:C10"/>
    <mergeCell ref="B122:B124"/>
    <mergeCell ref="C122:C124"/>
    <mergeCell ref="A129:A130"/>
    <mergeCell ref="F126:F128"/>
    <mergeCell ref="D118:D120"/>
    <mergeCell ref="E118:E120"/>
    <mergeCell ref="B118:B120"/>
    <mergeCell ref="C118:C120"/>
    <mergeCell ref="A125:A128"/>
    <mergeCell ref="F122:F124"/>
    <mergeCell ref="A117:A120"/>
    <mergeCell ref="A121:A124"/>
    <mergeCell ref="D122:D124"/>
    <mergeCell ref="E122:E124"/>
    <mergeCell ref="F118:F120"/>
    <mergeCell ref="B126:B128"/>
    <mergeCell ref="C126:C128"/>
    <mergeCell ref="D126:D128"/>
    <mergeCell ref="E126:E128"/>
    <mergeCell ref="C444:C448"/>
    <mergeCell ref="C403:C414"/>
    <mergeCell ref="B403:B414"/>
    <mergeCell ref="A399:A400"/>
    <mergeCell ref="A425:A430"/>
    <mergeCell ref="A443:A448"/>
    <mergeCell ref="A431:A436"/>
    <mergeCell ref="A420:A422"/>
    <mergeCell ref="A415:A416"/>
    <mergeCell ref="A402:A414"/>
    <mergeCell ref="B438:B442"/>
    <mergeCell ref="A388:A389"/>
    <mergeCell ref="A390:A391"/>
    <mergeCell ref="A484:A489"/>
    <mergeCell ref="A503:A507"/>
    <mergeCell ref="B528:B529"/>
    <mergeCell ref="A593:A596"/>
    <mergeCell ref="A597:A601"/>
    <mergeCell ref="A602:A605"/>
    <mergeCell ref="A607:A610"/>
    <mergeCell ref="A579:A583"/>
    <mergeCell ref="A585:A588"/>
    <mergeCell ref="A589:A592"/>
    <mergeCell ref="A545:A550"/>
    <mergeCell ref="A533:A535"/>
    <mergeCell ref="B454:B456"/>
    <mergeCell ref="A474:A477"/>
    <mergeCell ref="A478:A479"/>
    <mergeCell ref="B496:B498"/>
    <mergeCell ref="A457:A462"/>
    <mergeCell ref="A463:A473"/>
    <mergeCell ref="A525:A526"/>
    <mergeCell ref="A530:A532"/>
    <mergeCell ref="A490:A498"/>
    <mergeCell ref="B509:B511"/>
    <mergeCell ref="A611:A614"/>
    <mergeCell ref="A615:A618"/>
    <mergeCell ref="A619:A622"/>
    <mergeCell ref="A623:A626"/>
    <mergeCell ref="A627:A630"/>
    <mergeCell ref="A631:A634"/>
    <mergeCell ref="A635:A638"/>
    <mergeCell ref="A639:A642"/>
    <mergeCell ref="A644:A647"/>
    <mergeCell ref="A657:A660"/>
    <mergeCell ref="A662:A665"/>
    <mergeCell ref="A666:A669"/>
    <mergeCell ref="A670:A673"/>
    <mergeCell ref="A676:A679"/>
    <mergeCell ref="A681:A684"/>
    <mergeCell ref="A685:A688"/>
    <mergeCell ref="A690:A693"/>
    <mergeCell ref="A694:A697"/>
    <mergeCell ref="A698:A701"/>
    <mergeCell ref="A702:A705"/>
    <mergeCell ref="A706:A709"/>
    <mergeCell ref="A710:A713"/>
    <mergeCell ref="A715:A718"/>
    <mergeCell ref="A720:A723"/>
    <mergeCell ref="A724:A727"/>
    <mergeCell ref="A728:A731"/>
    <mergeCell ref="A733:A736"/>
    <mergeCell ref="A737:A740"/>
    <mergeCell ref="A741:A744"/>
    <mergeCell ref="A745:A748"/>
    <mergeCell ref="A749:A752"/>
    <mergeCell ref="A753:A756"/>
    <mergeCell ref="A757:A760"/>
    <mergeCell ref="A761:A764"/>
    <mergeCell ref="A766:A770"/>
    <mergeCell ref="A774:A778"/>
    <mergeCell ref="A783:A786"/>
    <mergeCell ref="A787:A790"/>
    <mergeCell ref="A791:A794"/>
    <mergeCell ref="A795:A798"/>
    <mergeCell ref="A799:A802"/>
    <mergeCell ref="A803:A806"/>
    <mergeCell ref="A807:A810"/>
    <mergeCell ref="A811:A814"/>
    <mergeCell ref="A815:A818"/>
    <mergeCell ref="A819:A822"/>
    <mergeCell ref="A823:A826"/>
    <mergeCell ref="A827:A830"/>
    <mergeCell ref="A831:A834"/>
    <mergeCell ref="A835:A838"/>
    <mergeCell ref="A839:A842"/>
    <mergeCell ref="A843:A846"/>
    <mergeCell ref="A847:A851"/>
    <mergeCell ref="A852:A855"/>
    <mergeCell ref="A856:A859"/>
    <mergeCell ref="A861:A864"/>
    <mergeCell ref="A866:A869"/>
    <mergeCell ref="A900:A903"/>
    <mergeCell ref="A926:A929"/>
    <mergeCell ref="A930:A933"/>
    <mergeCell ref="A934:A937"/>
    <mergeCell ref="A938:A942"/>
    <mergeCell ref="A943:A946"/>
    <mergeCell ref="A947:A950"/>
    <mergeCell ref="A951:A954"/>
    <mergeCell ref="A894:A895"/>
    <mergeCell ref="A955:A958"/>
    <mergeCell ref="A959:A962"/>
    <mergeCell ref="A963:A966"/>
    <mergeCell ref="A967:A971"/>
    <mergeCell ref="A972:A975"/>
    <mergeCell ref="A976:A979"/>
    <mergeCell ref="A980:A983"/>
    <mergeCell ref="A984:A987"/>
    <mergeCell ref="A988:A991"/>
    <mergeCell ref="A992:A995"/>
    <mergeCell ref="A996:A999"/>
    <mergeCell ref="A1000:A1003"/>
    <mergeCell ref="A1004:A1007"/>
    <mergeCell ref="A1008:A1011"/>
    <mergeCell ref="A1012:A1015"/>
    <mergeCell ref="A1016:A1019"/>
    <mergeCell ref="A1020:A1023"/>
    <mergeCell ref="A1024:A1027"/>
    <mergeCell ref="A1076:A1079"/>
    <mergeCell ref="A1080:A1084"/>
    <mergeCell ref="A1085:A1088"/>
    <mergeCell ref="A1089:A1092"/>
    <mergeCell ref="A1093:A1096"/>
    <mergeCell ref="A1097:A1100"/>
    <mergeCell ref="A1028:A1031"/>
    <mergeCell ref="A1040:A1044"/>
    <mergeCell ref="A1045:A1048"/>
    <mergeCell ref="A1049:A1052"/>
    <mergeCell ref="A1053:A1057"/>
    <mergeCell ref="A1058:A1062"/>
    <mergeCell ref="A1063:A1067"/>
    <mergeCell ref="A1068:A1071"/>
    <mergeCell ref="A1072:A1075"/>
    <mergeCell ref="C1150:C1151"/>
    <mergeCell ref="D1150:D1151"/>
    <mergeCell ref="E1150:E1151"/>
    <mergeCell ref="F1150:F1151"/>
    <mergeCell ref="G1150:G1151"/>
    <mergeCell ref="D70:D72"/>
    <mergeCell ref="E70:E72"/>
    <mergeCell ref="F70:F72"/>
    <mergeCell ref="G70:G72"/>
    <mergeCell ref="C74:C76"/>
    <mergeCell ref="D74:D76"/>
    <mergeCell ref="E74:E76"/>
    <mergeCell ref="F74:F76"/>
    <mergeCell ref="G74:G76"/>
    <mergeCell ref="G126:G128"/>
    <mergeCell ref="G114:G116"/>
    <mergeCell ref="G122:G124"/>
    <mergeCell ref="F114:F116"/>
    <mergeCell ref="G97:G101"/>
    <mergeCell ref="D114:D116"/>
    <mergeCell ref="G103:G105"/>
    <mergeCell ref="G107:G112"/>
    <mergeCell ref="G118:G120"/>
    <mergeCell ref="E114:E116"/>
  </mergeCells>
  <printOptions horizontalCentered="1"/>
  <pageMargins left="0.19685039370078741" right="0.19685039370078741" top="0.78740157480314965" bottom="0.39370078740157483" header="0.6692913385826772" footer="0"/>
  <pageSetup paperSize="9" scale="31" firstPageNumber="7" orientation="landscape" useFirstPageNumber="1" r:id="rId1"/>
  <headerFooter>
    <oddHeader>&amp;C&amp;P</oddHeader>
    <firstHeader>&amp;C8</firstHeader>
  </headerFooter>
  <rowBreaks count="1" manualBreakCount="1">
    <brk id="319" max="2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1:E31"/>
  <sheetViews>
    <sheetView workbookViewId="0">
      <selection activeCell="C15" sqref="C15:AC34"/>
    </sheetView>
  </sheetViews>
  <sheetFormatPr defaultRowHeight="15" x14ac:dyDescent="0.25"/>
  <sheetData>
    <row r="21" spans="5:5" ht="15.75" x14ac:dyDescent="0.25">
      <c r="E21" s="1"/>
    </row>
    <row r="22" spans="5:5" ht="15.75" x14ac:dyDescent="0.25">
      <c r="E22" s="1"/>
    </row>
    <row r="23" spans="5:5" ht="15.75" x14ac:dyDescent="0.25">
      <c r="E23" s="1"/>
    </row>
    <row r="24" spans="5:5" ht="15.75" x14ac:dyDescent="0.25">
      <c r="E24" s="1"/>
    </row>
    <row r="25" spans="5:5" ht="15.75" x14ac:dyDescent="0.25">
      <c r="E25" s="1"/>
    </row>
    <row r="26" spans="5:5" ht="15.75" x14ac:dyDescent="0.25">
      <c r="E26" s="1"/>
    </row>
    <row r="27" spans="5:5" ht="15.75" x14ac:dyDescent="0.25">
      <c r="E27" s="1"/>
    </row>
    <row r="28" spans="5:5" ht="15.75" x14ac:dyDescent="0.25">
      <c r="E28" s="1"/>
    </row>
    <row r="29" spans="5:5" ht="15.75" x14ac:dyDescent="0.25">
      <c r="E29" s="1"/>
    </row>
    <row r="30" spans="5:5" ht="15.75" x14ac:dyDescent="0.25">
      <c r="E30" s="1"/>
    </row>
    <row r="31" spans="5:5" ht="15.75" x14ac:dyDescent="0.25">
      <c r="E31"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окончат</vt:lpstr>
      <vt:lpstr>Лист1</vt:lpstr>
      <vt:lpstr>окончат!Заголовки_для_печати</vt:lpstr>
      <vt:lpstr>окончат!Область_печати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A. Klishina</dc:creator>
  <cp:lastModifiedBy>ShmelevAO</cp:lastModifiedBy>
  <cp:lastPrinted>2023-05-05T03:41:55Z</cp:lastPrinted>
  <dcterms:created xsi:type="dcterms:W3CDTF">2013-11-22T11:49:29Z</dcterms:created>
  <dcterms:modified xsi:type="dcterms:W3CDTF">2023-05-22T01:42:28Z</dcterms:modified>
</cp:coreProperties>
</file>