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8-19-20-Управление капитальных вложение и реализации жилищных программ\Общая папка управления\1\Изменения в госпрограмму Развитие жилищной политики\2023 год\новый проект\"/>
    </mc:Choice>
  </mc:AlternateContent>
  <bookViews>
    <workbookView xWindow="0" yWindow="0" windowWidth="24000" windowHeight="9600" tabRatio="601"/>
  </bookViews>
  <sheets>
    <sheet name="Приложение" sheetId="1" r:id="rId1"/>
  </sheets>
  <definedNames>
    <definedName name="_xlnm._FilterDatabase" localSheetId="0" hidden="1">Приложение!$A$9:$W$240</definedName>
    <definedName name="sub_10010" localSheetId="0">Приложение!#REF!</definedName>
    <definedName name="_xlnm.Print_Titles" localSheetId="0">Приложение!$6:$8</definedName>
    <definedName name="_xlnm.Print_Area" localSheetId="0">Приложение!$A$1:$W$252</definedName>
  </definedNames>
  <calcPr calcId="162913"/>
</workbook>
</file>

<file path=xl/calcChain.xml><?xml version="1.0" encoding="utf-8"?>
<calcChain xmlns="http://schemas.openxmlformats.org/spreadsheetml/2006/main">
  <c r="W248" i="1" l="1"/>
  <c r="S182" i="1" l="1"/>
  <c r="W137" i="1" l="1"/>
  <c r="R130" i="1"/>
  <c r="V130" i="1"/>
  <c r="U130" i="1"/>
  <c r="T130" i="1"/>
  <c r="S130" i="1"/>
  <c r="Q130" i="1"/>
  <c r="W130" i="1" s="1"/>
  <c r="P130" i="1"/>
  <c r="L130" i="1"/>
  <c r="R231" i="1" l="1"/>
  <c r="Q226" i="1" l="1"/>
  <c r="R226" i="1"/>
  <c r="S226" i="1"/>
  <c r="T226" i="1"/>
  <c r="U226" i="1"/>
  <c r="V226" i="1"/>
  <c r="P226" i="1"/>
  <c r="W237" i="1"/>
  <c r="T236" i="1"/>
  <c r="S236" i="1"/>
  <c r="W236" i="1" s="1"/>
  <c r="N231" i="1" l="1"/>
  <c r="O231" i="1"/>
  <c r="P231" i="1"/>
  <c r="Q231" i="1"/>
  <c r="S231" i="1"/>
  <c r="T231" i="1"/>
  <c r="U231" i="1"/>
  <c r="V231" i="1"/>
  <c r="M231" i="1"/>
  <c r="V219" i="1"/>
  <c r="U219" i="1"/>
  <c r="T219" i="1"/>
  <c r="S219" i="1"/>
  <c r="R219" i="1"/>
  <c r="Q219" i="1"/>
  <c r="P219" i="1"/>
  <c r="O219" i="1"/>
  <c r="N219" i="1"/>
  <c r="M219" i="1"/>
  <c r="W224" i="1"/>
  <c r="W222" i="1"/>
  <c r="W223" i="1"/>
  <c r="W217" i="1"/>
  <c r="W218" i="1"/>
  <c r="N215" i="1"/>
  <c r="O215" i="1"/>
  <c r="P215" i="1"/>
  <c r="Q215" i="1"/>
  <c r="R215" i="1"/>
  <c r="S215" i="1"/>
  <c r="T215" i="1"/>
  <c r="U215" i="1"/>
  <c r="V215" i="1"/>
  <c r="M215" i="1"/>
  <c r="V17" i="1"/>
  <c r="W120" i="1"/>
  <c r="W121" i="1"/>
  <c r="W122" i="1"/>
  <c r="W119" i="1"/>
  <c r="W113" i="1"/>
  <c r="W114" i="1"/>
  <c r="W107" i="1"/>
  <c r="W100" i="1"/>
  <c r="W98" i="1"/>
  <c r="W95" i="1"/>
  <c r="W96" i="1"/>
  <c r="W94" i="1"/>
  <c r="P85" i="1"/>
  <c r="W78" i="1"/>
  <c r="W75" i="1"/>
  <c r="W56" i="1"/>
  <c r="W57" i="1"/>
  <c r="W58" i="1"/>
  <c r="W59" i="1"/>
  <c r="W60" i="1"/>
  <c r="W61" i="1"/>
  <c r="W62" i="1"/>
  <c r="W63" i="1"/>
  <c r="W65" i="1"/>
  <c r="W67" i="1"/>
  <c r="W41" i="1"/>
  <c r="W42" i="1"/>
  <c r="W43" i="1"/>
  <c r="W45" i="1"/>
  <c r="W47" i="1"/>
  <c r="W48" i="1"/>
  <c r="W49" i="1"/>
  <c r="W40" i="1"/>
  <c r="T16" i="1"/>
  <c r="U16" i="1"/>
  <c r="W219" i="1" l="1"/>
  <c r="W231" i="1"/>
  <c r="W215" i="1"/>
  <c r="W23" i="1"/>
  <c r="V22" i="1"/>
  <c r="W24" i="1"/>
  <c r="W210" i="1" l="1"/>
  <c r="W209" i="1"/>
  <c r="W208" i="1"/>
  <c r="W206" i="1"/>
  <c r="W204" i="1"/>
  <c r="W202" i="1"/>
  <c r="W193" i="1"/>
  <c r="W192" i="1"/>
  <c r="W187" i="1"/>
  <c r="W186" i="1"/>
  <c r="W185" i="1"/>
  <c r="W184" i="1"/>
  <c r="W183" i="1"/>
  <c r="W180" i="1"/>
  <c r="W178" i="1"/>
  <c r="W177" i="1"/>
  <c r="W176" i="1"/>
  <c r="W171" i="1"/>
  <c r="W170" i="1"/>
  <c r="W169" i="1"/>
  <c r="W168" i="1"/>
  <c r="W167" i="1"/>
  <c r="W166" i="1"/>
  <c r="W164" i="1"/>
  <c r="W163" i="1"/>
  <c r="W162" i="1"/>
  <c r="W157" i="1"/>
  <c r="W156" i="1"/>
  <c r="W155" i="1"/>
  <c r="W149" i="1"/>
  <c r="W148" i="1"/>
  <c r="W181" i="1"/>
  <c r="V196" i="1"/>
  <c r="V190" i="1" s="1"/>
  <c r="V174" i="1"/>
  <c r="V160" i="1"/>
  <c r="W182" i="1"/>
  <c r="V153" i="1" l="1"/>
  <c r="V146" i="1" s="1"/>
  <c r="V77" i="1"/>
  <c r="W74" i="1"/>
  <c r="W73" i="1"/>
  <c r="V16" i="1"/>
  <c r="V39" i="1"/>
  <c r="V27" i="1" s="1"/>
  <c r="W53" i="1"/>
  <c r="W52" i="1"/>
  <c r="W51" i="1"/>
  <c r="V50" i="1"/>
  <c r="V55" i="1"/>
  <c r="V20" i="1" l="1"/>
  <c r="V129" i="1"/>
  <c r="V15" i="1" s="1"/>
  <c r="V128" i="1"/>
  <c r="V14" i="1" s="1"/>
  <c r="V127" i="1"/>
  <c r="V13" i="1" s="1"/>
  <c r="V125" i="1"/>
  <c r="V11" i="1" s="1"/>
  <c r="W139" i="1" l="1"/>
  <c r="W143" i="1"/>
  <c r="W134" i="1"/>
  <c r="W135" i="1"/>
  <c r="W136" i="1"/>
  <c r="W132" i="1"/>
  <c r="Q87" i="1" l="1"/>
  <c r="Q22" i="1" s="1"/>
  <c r="R87" i="1"/>
  <c r="R22" i="1" s="1"/>
  <c r="S87" i="1"/>
  <c r="S22" i="1" s="1"/>
  <c r="T87" i="1"/>
  <c r="T22" i="1" s="1"/>
  <c r="U87" i="1"/>
  <c r="U22" i="1" s="1"/>
  <c r="K87" i="1"/>
  <c r="L87" i="1"/>
  <c r="M87" i="1"/>
  <c r="M85" i="1" s="1"/>
  <c r="W85" i="1" s="1"/>
  <c r="N87" i="1"/>
  <c r="N22" i="1" s="1"/>
  <c r="O87" i="1"/>
  <c r="O22" i="1" s="1"/>
  <c r="P212" i="1" l="1"/>
  <c r="W212" i="1" s="1"/>
  <c r="P211" i="1"/>
  <c r="W211" i="1" s="1"/>
  <c r="P207" i="1"/>
  <c r="W207" i="1" s="1"/>
  <c r="P203" i="1"/>
  <c r="W203" i="1" s="1"/>
  <c r="P201" i="1"/>
  <c r="W201" i="1" s="1"/>
  <c r="P87" i="1" l="1"/>
  <c r="P22" i="1" s="1"/>
  <c r="P160" i="1" l="1"/>
  <c r="W36" i="1" l="1"/>
  <c r="M16" i="1"/>
  <c r="Q50" i="1" l="1"/>
  <c r="P39" i="1"/>
  <c r="R50" i="1"/>
  <c r="Q125" i="1" l="1"/>
  <c r="S50" i="1"/>
  <c r="T50" i="1"/>
  <c r="U50" i="1"/>
  <c r="R39" i="1"/>
  <c r="R27" i="1" s="1"/>
  <c r="U160" i="1" l="1"/>
  <c r="U174" i="1"/>
  <c r="U196" i="1"/>
  <c r="T196" i="1" l="1"/>
  <c r="S196" i="1"/>
  <c r="R196" i="1"/>
  <c r="Q174" i="1" l="1"/>
  <c r="R77" i="1" l="1"/>
  <c r="N55" i="1"/>
  <c r="O55" i="1"/>
  <c r="P55" i="1"/>
  <c r="R55" i="1"/>
  <c r="S55" i="1"/>
  <c r="T55" i="1"/>
  <c r="M55" i="1"/>
  <c r="T17" i="1" l="1"/>
  <c r="U17" i="1"/>
  <c r="X137" i="1" l="1"/>
  <c r="T174" i="1" l="1"/>
  <c r="T160" i="1"/>
  <c r="U190" i="1"/>
  <c r="T190" i="1"/>
  <c r="S190" i="1"/>
  <c r="R190" i="1"/>
  <c r="S174" i="1"/>
  <c r="R174" i="1"/>
  <c r="W232" i="1"/>
  <c r="S17" i="1"/>
  <c r="K20" i="1"/>
  <c r="L20" i="1"/>
  <c r="W220" i="1"/>
  <c r="S16" i="1"/>
  <c r="R16" i="1"/>
  <c r="W72" i="1"/>
  <c r="W88" i="1"/>
  <c r="W89" i="1"/>
  <c r="W92" i="1"/>
  <c r="U129" i="1"/>
  <c r="U15" i="1" s="1"/>
  <c r="T129" i="1"/>
  <c r="T15" i="1" s="1"/>
  <c r="S129" i="1"/>
  <c r="S15" i="1" s="1"/>
  <c r="U128" i="1"/>
  <c r="U14" i="1" s="1"/>
  <c r="T128" i="1"/>
  <c r="T14" i="1" s="1"/>
  <c r="S128" i="1"/>
  <c r="S14" i="1" s="1"/>
  <c r="U127" i="1"/>
  <c r="T127" i="1"/>
  <c r="S127" i="1"/>
  <c r="U125" i="1"/>
  <c r="T125" i="1"/>
  <c r="S125" i="1"/>
  <c r="U77" i="1"/>
  <c r="T77" i="1"/>
  <c r="S77" i="1"/>
  <c r="U55" i="1"/>
  <c r="U39" i="1"/>
  <c r="U27" i="1" s="1"/>
  <c r="T39" i="1"/>
  <c r="T27" i="1" s="1"/>
  <c r="S39" i="1"/>
  <c r="S27" i="1" s="1"/>
  <c r="R20" i="1"/>
  <c r="Q196" i="1"/>
  <c r="Q190" i="1" s="1"/>
  <c r="O196" i="1"/>
  <c r="O190" i="1" s="1"/>
  <c r="N174" i="1"/>
  <c r="R17" i="1"/>
  <c r="R125" i="1"/>
  <c r="R127" i="1"/>
  <c r="R128" i="1"/>
  <c r="R14" i="1" s="1"/>
  <c r="R129" i="1"/>
  <c r="R15" i="1" s="1"/>
  <c r="W38" i="1"/>
  <c r="W37" i="1"/>
  <c r="L16" i="1"/>
  <c r="N16" i="1"/>
  <c r="O16" i="1"/>
  <c r="P16" i="1"/>
  <c r="Q16" i="1"/>
  <c r="K16" i="1"/>
  <c r="N50" i="1"/>
  <c r="O50" i="1"/>
  <c r="P50" i="1"/>
  <c r="P27" i="1" s="1"/>
  <c r="M50" i="1"/>
  <c r="O39" i="1"/>
  <c r="Q39" i="1"/>
  <c r="Q27" i="1" s="1"/>
  <c r="M39" i="1"/>
  <c r="N125" i="1"/>
  <c r="Q160" i="1"/>
  <c r="O174" i="1"/>
  <c r="P127" i="1"/>
  <c r="P13" i="1" s="1"/>
  <c r="N127" i="1"/>
  <c r="N13" i="1" s="1"/>
  <c r="N46" i="1"/>
  <c r="W46" i="1" s="1"/>
  <c r="N44" i="1"/>
  <c r="W44" i="1" s="1"/>
  <c r="M27" i="1"/>
  <c r="L125" i="1"/>
  <c r="L128" i="1"/>
  <c r="L14" i="1" s="1"/>
  <c r="L129" i="1"/>
  <c r="L15" i="1" s="1"/>
  <c r="L134" i="1"/>
  <c r="L127" i="1" s="1"/>
  <c r="Q77" i="1"/>
  <c r="P112" i="1"/>
  <c r="P105" i="1" s="1"/>
  <c r="O125" i="1"/>
  <c r="P125" i="1"/>
  <c r="M125" i="1"/>
  <c r="M33" i="1"/>
  <c r="W33" i="1" s="1"/>
  <c r="L33" i="1"/>
  <c r="L22" i="1" s="1"/>
  <c r="K33" i="1"/>
  <c r="K22" i="1" s="1"/>
  <c r="K13" i="1" s="1"/>
  <c r="M127" i="1"/>
  <c r="L160" i="1"/>
  <c r="K160" i="1"/>
  <c r="L174" i="1"/>
  <c r="K174" i="1"/>
  <c r="L196" i="1"/>
  <c r="L190" i="1" s="1"/>
  <c r="K196" i="1"/>
  <c r="K190" i="1" s="1"/>
  <c r="N196" i="1"/>
  <c r="N190" i="1" s="1"/>
  <c r="O160" i="1"/>
  <c r="N160" i="1"/>
  <c r="N153" i="1" s="1"/>
  <c r="N146" i="1" s="1"/>
  <c r="M174" i="1"/>
  <c r="M196" i="1"/>
  <c r="M160" i="1"/>
  <c r="M17" i="1"/>
  <c r="N17" i="1"/>
  <c r="O17" i="1"/>
  <c r="P17" i="1"/>
  <c r="Q17" i="1"/>
  <c r="L17" i="1"/>
  <c r="Q128" i="1"/>
  <c r="Q14" i="1" s="1"/>
  <c r="O128" i="1"/>
  <c r="O14" i="1" s="1"/>
  <c r="Q129" i="1"/>
  <c r="Q15" i="1" s="1"/>
  <c r="P129" i="1"/>
  <c r="P15" i="1" s="1"/>
  <c r="O129" i="1"/>
  <c r="O15" i="1" s="1"/>
  <c r="N129" i="1"/>
  <c r="N128" i="1"/>
  <c r="N77" i="1"/>
  <c r="O77" i="1"/>
  <c r="P77" i="1"/>
  <c r="M77" i="1"/>
  <c r="N117" i="1"/>
  <c r="M117" i="1"/>
  <c r="M31" i="1"/>
  <c r="W31" i="1" s="1"/>
  <c r="M30" i="1"/>
  <c r="W30" i="1" s="1"/>
  <c r="M112" i="1"/>
  <c r="Q64" i="1"/>
  <c r="W64" i="1" s="1"/>
  <c r="Q66" i="1"/>
  <c r="W66" i="1" s="1"/>
  <c r="M15" i="1"/>
  <c r="M14" i="1"/>
  <c r="K15" i="1"/>
  <c r="K14" i="1"/>
  <c r="O112" i="1"/>
  <c r="O105" i="1" s="1"/>
  <c r="N112" i="1"/>
  <c r="N105" i="1" s="1"/>
  <c r="W173" i="1"/>
  <c r="W159" i="1"/>
  <c r="M150" i="1"/>
  <c r="W150" i="1" s="1"/>
  <c r="L150" i="1"/>
  <c r="P14" i="1"/>
  <c r="O127" i="1"/>
  <c r="Q127" i="1"/>
  <c r="W87" i="1"/>
  <c r="N15" i="1" l="1"/>
  <c r="W129" i="1"/>
  <c r="W127" i="1"/>
  <c r="W125" i="1"/>
  <c r="W117" i="1"/>
  <c r="M190" i="1"/>
  <c r="W50" i="1"/>
  <c r="M105" i="1"/>
  <c r="W105" i="1" s="1"/>
  <c r="W112" i="1"/>
  <c r="W128" i="1"/>
  <c r="W17" i="1"/>
  <c r="W15" i="1"/>
  <c r="W77" i="1"/>
  <c r="O27" i="1"/>
  <c r="O20" i="1" s="1"/>
  <c r="M153" i="1"/>
  <c r="M146" i="1" s="1"/>
  <c r="M22" i="1"/>
  <c r="W22" i="1" s="1"/>
  <c r="P20" i="1"/>
  <c r="P196" i="1"/>
  <c r="P190" i="1" s="1"/>
  <c r="Q55" i="1"/>
  <c r="T153" i="1"/>
  <c r="T146" i="1" s="1"/>
  <c r="R160" i="1"/>
  <c r="R153" i="1" s="1"/>
  <c r="R146" i="1" s="1"/>
  <c r="Q13" i="1"/>
  <c r="P174" i="1"/>
  <c r="P153" i="1" s="1"/>
  <c r="P146" i="1" s="1"/>
  <c r="S160" i="1"/>
  <c r="S153" i="1" s="1"/>
  <c r="S146" i="1" s="1"/>
  <c r="N39" i="1"/>
  <c r="N27" i="1" s="1"/>
  <c r="N20" i="1" s="1"/>
  <c r="W226" i="1"/>
  <c r="M29" i="1"/>
  <c r="W29" i="1" s="1"/>
  <c r="L13" i="1"/>
  <c r="T13" i="1"/>
  <c r="M20" i="1"/>
  <c r="U153" i="1"/>
  <c r="U146" i="1" s="1"/>
  <c r="O153" i="1"/>
  <c r="O146" i="1" s="1"/>
  <c r="S13" i="1"/>
  <c r="U13" i="1"/>
  <c r="T20" i="1"/>
  <c r="R13" i="1"/>
  <c r="U20" i="1"/>
  <c r="L153" i="1"/>
  <c r="L146" i="1" s="1"/>
  <c r="L11" i="1" s="1"/>
  <c r="S20" i="1"/>
  <c r="K153" i="1"/>
  <c r="K146" i="1" s="1"/>
  <c r="K11" i="1" s="1"/>
  <c r="Q153" i="1"/>
  <c r="Q146" i="1" s="1"/>
  <c r="W16" i="1"/>
  <c r="O13" i="1"/>
  <c r="N14" i="1"/>
  <c r="W14" i="1" s="1"/>
  <c r="W190" i="1" l="1"/>
  <c r="W39" i="1"/>
  <c r="W196" i="1"/>
  <c r="W160" i="1"/>
  <c r="Q20" i="1"/>
  <c r="W20" i="1" s="1"/>
  <c r="W55" i="1"/>
  <c r="W153" i="1"/>
  <c r="W174" i="1"/>
  <c r="W27" i="1"/>
  <c r="M13" i="1"/>
  <c r="W13" i="1" s="1"/>
  <c r="M11" i="1"/>
  <c r="N11" i="1"/>
  <c r="P11" i="1"/>
  <c r="T11" i="1"/>
  <c r="U11" i="1"/>
  <c r="O11" i="1"/>
  <c r="R11" i="1"/>
  <c r="S11" i="1"/>
  <c r="Q11" i="1" l="1"/>
  <c r="W146" i="1"/>
  <c r="W11" i="1"/>
</calcChain>
</file>

<file path=xl/sharedStrings.xml><?xml version="1.0" encoding="utf-8"?>
<sst xmlns="http://schemas.openxmlformats.org/spreadsheetml/2006/main" count="1662" uniqueCount="207">
  <si>
    <t>Главный раздел, подраздел</t>
  </si>
  <si>
    <t>Целевая статья</t>
  </si>
  <si>
    <t>Вид расходов</t>
  </si>
  <si>
    <t>Х</t>
  </si>
  <si>
    <t>Коды бюджетной классификации расходов</t>
  </si>
  <si>
    <t>тыс.рублей</t>
  </si>
  <si>
    <t>Единица измерения показателя</t>
  </si>
  <si>
    <t>Сроки реализации</t>
  </si>
  <si>
    <t>Ответственный исполнитель и соисполнители</t>
  </si>
  <si>
    <t>Методика расчета показателя</t>
  </si>
  <si>
    <t>№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</si>
  <si>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</si>
  <si>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</si>
  <si>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</si>
  <si>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</si>
  <si>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</si>
  <si>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</si>
  <si>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</si>
  <si>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</si>
  <si>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</si>
  <si>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</si>
  <si>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гр.13</t>
  </si>
  <si>
    <t>гр.14</t>
  </si>
  <si>
    <t>гр.15</t>
  </si>
  <si>
    <t>гр.17</t>
  </si>
  <si>
    <t>гр.18</t>
  </si>
  <si>
    <t>гр.19</t>
  </si>
  <si>
    <t>Наименование целей, задач, подпрограмм, основных мероприятий, мероприятий, ведомственных целевых программ, показателей</t>
  </si>
  <si>
    <t>%</t>
  </si>
  <si>
    <t>-</t>
  </si>
  <si>
    <t>Коэф-фициент значи-мости</t>
  </si>
  <si>
    <t>гр.16</t>
  </si>
  <si>
    <t>финансирование за счет краевого бюджета</t>
  </si>
  <si>
    <t>1.2.</t>
  </si>
  <si>
    <t>кроме того, финансирование из других источников: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</si>
  <si>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</si>
  <si>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</si>
  <si>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</si>
  <si>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Чел.</t>
  </si>
  <si>
    <t>1.1.</t>
  </si>
  <si>
    <t>1.</t>
  </si>
  <si>
    <t>1.4.</t>
  </si>
  <si>
    <t>финансирование за счет краевого бюджета всего</t>
  </si>
  <si>
    <t>0501</t>
  </si>
  <si>
    <t>Относительный показатель</t>
  </si>
  <si>
    <t>х</t>
  </si>
  <si>
    <t>Обеспечивающая подпрограмма</t>
  </si>
  <si>
    <t>1.1.1.</t>
  </si>
  <si>
    <t>1.1.2.</t>
  </si>
  <si>
    <t>1.1.3.</t>
  </si>
  <si>
    <t>0505</t>
  </si>
  <si>
    <t>закупка товаров, работ, услуг в сфере информационно-коммуникационных технологий</t>
  </si>
  <si>
    <t>прочая закупка товаров, работ и услуг для государственных нужд</t>
  </si>
  <si>
    <t>из них:</t>
  </si>
  <si>
    <t>иные выплаты персоналу, за исключением фонда оплаты труда</t>
  </si>
  <si>
    <t>уплата налога на имущество организаций и земельного налога</t>
  </si>
  <si>
    <t>уплата прочих налогов, сборов и иных платежей</t>
  </si>
  <si>
    <t xml:space="preserve">Абсолютное значение </t>
  </si>
  <si>
    <t>Абсолютное значение</t>
  </si>
  <si>
    <t>единиц</t>
  </si>
  <si>
    <t>0709</t>
  </si>
  <si>
    <t>1102</t>
  </si>
  <si>
    <t>0412</t>
  </si>
  <si>
    <t>0406</t>
  </si>
  <si>
    <t>1403</t>
  </si>
  <si>
    <t>1.3.</t>
  </si>
  <si>
    <t>1.2.1.</t>
  </si>
  <si>
    <t>1.3.1.</t>
  </si>
  <si>
    <t>1.4.1.</t>
  </si>
  <si>
    <t>1.4.2.</t>
  </si>
  <si>
    <t>1.3.2.</t>
  </si>
  <si>
    <t>1.4.1.1.</t>
  </si>
  <si>
    <t>1.4.1.2</t>
  </si>
  <si>
    <t>1.4.2.1</t>
  </si>
  <si>
    <t>∑ (Мфi /Мплi*100) / i, где
Мфi - фактическое значение i-го показателя,
Мплi - плановое значение i-го  показателя,                                                                                   i - количество показателей</t>
  </si>
  <si>
    <t>Показатель" Степень исполнения сметы по содержанию аппарата  Министерства"</t>
  </si>
  <si>
    <t>Отношение общей суммы фактически профинансированных средств по  всем мероприятиям подпрограммы к общему годовому лимиту по данным мероприятиям подпрограммы в процентах</t>
  </si>
  <si>
    <t>Отношение фактически профинансированных средств по мероприятию к годовому лимиту по данному мероприятию в процентах</t>
  </si>
  <si>
    <t>Основные мероприятия, мероприятия, показатели и объемы финансирования государственной программы Забайкальского края «Развитие территорий и жилищная политика Забайкальского края»</t>
  </si>
  <si>
    <t>12 4 01 29400</t>
  </si>
  <si>
    <t>12 4 01 49300</t>
  </si>
  <si>
    <t>Задача: Развитие жилищных отношений и улучшение жилищных условий молодых семей</t>
  </si>
  <si>
    <t>12 4 02 14094</t>
  </si>
  <si>
    <t>исполнение судебных актов</t>
  </si>
  <si>
    <t xml:space="preserve">фонд оплаты труда </t>
  </si>
  <si>
    <t xml:space="preserve">взносы по обязательному социальному страхованию </t>
  </si>
  <si>
    <t>0314</t>
  </si>
  <si>
    <t>12101R2140</t>
  </si>
  <si>
    <t>0804</t>
  </si>
  <si>
    <t>1210374521</t>
  </si>
  <si>
    <t>12201R1050</t>
  </si>
  <si>
    <t>0503</t>
  </si>
  <si>
    <t>0605</t>
  </si>
  <si>
    <t>12101R0290</t>
  </si>
  <si>
    <t>Строительство очистных сооружений в с. Красный Чикой в Красночикойском районе Забайкальского края</t>
  </si>
  <si>
    <t>Строительство очистных сооружений канализации железнодорожного района в г. Петровск-Забайкальский</t>
  </si>
  <si>
    <t>в том числе:</t>
  </si>
  <si>
    <t>410</t>
  </si>
  <si>
    <t>48 квартирный жилой дом в пгт. Амазар</t>
  </si>
  <si>
    <t>520</t>
  </si>
  <si>
    <t>семей</t>
  </si>
  <si>
    <t>уплата иных платежей</t>
  </si>
  <si>
    <t>уплата  иных платежей</t>
  </si>
  <si>
    <t>закупка товаров, работ, услуг в целях капитального ремонта государственного имущества</t>
  </si>
  <si>
    <t>к государственной программе Забайкальского края «Развитие территорий и жилищная политика Забайкальского края»</t>
  </si>
  <si>
    <t>процент (%)</t>
  </si>
  <si>
    <t>Относительное значение</t>
  </si>
  <si>
    <t>2013-2016</t>
  </si>
  <si>
    <t>Цель «Создание условий для развития территорий и улучшения жилищных условий граждан»</t>
  </si>
  <si>
    <t>Показатель «Улучшение инфраструктуры в муниципальных образованиях Забайкальского края»  (с учетом реализации всех подпрограмм)</t>
  </si>
  <si>
    <t>Подпрограмма «Развитие территорий Забайкальского края»</t>
  </si>
  <si>
    <t>Показатель «Освоение бюджетных инвестиций в объекты капитального строительства государственной (муниципальной) собственности и в объекты недвижимого имущества, приобретаемые в государственную (муниципальную) собственность, по всем мероприятиям подпрограммы»</t>
  </si>
  <si>
    <t>Показатель «Ввод в эксплуатацию объектов (в рамках реализации мероприятий КАИП в сфере жилищно-коммунального хозяйства, национальной экономики, национальной безопасности и правоохранительной деятельности, охрана окружающей среды)»</t>
  </si>
  <si>
    <t>Показатель «Сокращение объемов сбросов загрязненных сточных вод в водные объекты Байкальской природной территории»</t>
  </si>
  <si>
    <t>Показатель «Прирост мощности объектов капитального строительства»</t>
  </si>
  <si>
    <t>Основное мероприятие «Развитие социальной инфраструктуры городского поселения «Город Краснокаменск» и муниципального района «Город Краснокаменск и Краснокаменский район»</t>
  </si>
  <si>
    <t>Основное мероприятие «Осуществление городским округом «Город Чита» функций административного центра (столицы) Забайкальского края»</t>
  </si>
  <si>
    <t>Показатель «Выполнение плана мероприятий  по развитию инфраструктуры городского округа «Город Чита»</t>
  </si>
  <si>
    <t xml:space="preserve">Задача «Создание условий, обеспечивающих необходимый уровень сейсмической безопасности при строительстве (реконструкции) объектов на сейсмоопасных территориях Забайкальского края»
</t>
  </si>
  <si>
    <t>Подпрограмма «Повышение устойчивости жилых домов, основных объектов и систем жизнеобеспечения в сейсмических районах Забайкальского края»</t>
  </si>
  <si>
    <t>Показатель «Снижение уровня риска возникновения чрезвычайных ситуаций вследствие разрушительных землетрясений»</t>
  </si>
  <si>
    <t>Основное мероприятие «Строительство сейсмобезопасных объектов»</t>
  </si>
  <si>
    <t>Софинансирование расходов на реализацию мероприятий федеральной целевой программы «Повышение устойчивости жилых домов, основных объектов и систем жизнеобеспечения в сейсмических районах Российской Федерации на 2009–2018 годы»</t>
  </si>
  <si>
    <t>Подпрограмма «Обеспечение жильем молодых семей»</t>
  </si>
  <si>
    <t>Основное мероприятие «Предоставление молодым семьям социальных выплат на приобретение жилья или строительство индивидуального жилого дома»</t>
  </si>
  <si>
    <t>Основное мероприятие «Предоставление компенсаций молодым семьям при рождении (усыновлении)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дома»</t>
  </si>
  <si>
    <t>Задача: «Создание условий для эффективной реализации государственной программы»</t>
  </si>
  <si>
    <t>Основное мероприятие «Содержание аппарата Министерства»</t>
  </si>
  <si>
    <t>Показатель «Степень исполнения сметы по обеспечению деятельности аппарата Министерства»</t>
  </si>
  <si>
    <t>Показатель «Степень исполнения сметы по обеспечению деятельности в сфере установленных функций Министерства»</t>
  </si>
  <si>
    <t>Основное мероприятие «Обеспечение деятельности ГКУ «Служба единого заказчика» Забайкальского края в установленной сфере деятельности»</t>
  </si>
  <si>
    <t>Показатель «Степень исполнения сметы по обеспечению деятельности ГКУ «Служба единого заказчика» Забайкальского края в установленной сфере деятельности»</t>
  </si>
  <si>
    <t>Мероприятие «Обеспечение деятельности подведомственных учреждений»</t>
  </si>
  <si>
    <t>Показатель «Степень исполнения сметы по обеспечению деятельности подведомственных учреждений»</t>
  </si>
  <si>
    <t>12301R4970</t>
  </si>
  <si>
    <t>1.1.1.1</t>
  </si>
  <si>
    <t>1.1.1.2</t>
  </si>
  <si>
    <t>Мероприятие "Устранение нарушений, допущенных при строительстве жилых домов в рамках ликвидации последствий природных пожаров, произошедших в апреле 2015 года на территории Забайкальского края, а также содержание указанных жилых домов"</t>
  </si>
  <si>
    <t>Показатель «Ввод в действие сейсмостойких объектов»</t>
  </si>
  <si>
    <t>Мероприятие "Строительство (реконструкция) объектов государственной (муниципальной) собственности, приобретение объектов в государственную (муниципальную) собственность в сфере жилищно-коммунального хозяйства,  национальной экономики, национальной безопасности и правоохранительной деятельности, охрана окружающей среды"</t>
  </si>
  <si>
    <t>тыс. м3/сут.</t>
  </si>
  <si>
    <t>финансирование за счет краевого бюджета, всего</t>
  </si>
  <si>
    <t>Годы</t>
  </si>
  <si>
    <t>Софинансирование расходов на мероприятия федеральной целевой программы «Охрана озера Байкал и социально-экономическое развитие Байкальской природной территории на 2012–2020 годы»</t>
  </si>
  <si>
    <t>X</t>
  </si>
  <si>
    <t>Основное мероприятие "Осуществление бюджетных инвестиций в объекты капитального строительства государственной (муниципальной) собственности и в объекты недвижимого имущества, приобретаемые в государственную (муниципальную) собственность, в сфере жилищно-коммунального хозяйства,  национальной экономики, национальной безопасности и правоохранительной деятельности, охраны окружающей среды"</t>
  </si>
  <si>
    <t>гр.11</t>
  </si>
  <si>
    <t>гр.12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</si>
  <si>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</si>
  <si>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1.1.1.3</t>
  </si>
  <si>
    <t>Мероприятие "Ремонтные работы по жилым домам"</t>
  </si>
  <si>
    <t>"Приложение</t>
  </si>
  <si>
    <t>1.1.4.</t>
  </si>
  <si>
    <t>1.1.4.1.</t>
  </si>
  <si>
    <t>Департамент имущества и земельных отношений Забайкальского края</t>
  </si>
  <si>
    <t>12104R6420</t>
  </si>
  <si>
    <t>1.1.4.2.</t>
  </si>
  <si>
    <t xml:space="preserve">Показатель "Общая площадь расселяемых жилых помещений" </t>
  </si>
  <si>
    <t>тыс. кв.м</t>
  </si>
  <si>
    <t>Основное мероприятие "Обеспечение жилыми помещениями граждан, являвшихся собственниками жилых помещений или нанимателями жилых помещений по договорам социального найма, утраченных в результате природных пожаров, произошедших на территории Забайкальского края в апреле 2019 года</t>
  </si>
  <si>
    <t>Мероприятие "Предоставление социальных выплат гражданам, являвшимся собственниками жилых помещений или нанимателями жилых помещений по договорам социального найма, утраченных  в результате природных пожаров произошедших на территории Забайкальского края в апреле 2019 года, на строительство жилых помещений на территории Забайкальского края</t>
  </si>
  <si>
    <t>Мероприятие " Предоставление социальных выплат гражданам, являвшимся собственниками жилых помещений или нанимателями жилых помещений по договорам социального найма, утраченных в результате природных пожаров, произошедших на территории Забайкальского края в апреле 2019 года, на приобретение жилых помещений на территории Забайкальского края</t>
  </si>
  <si>
    <t>1.4.3.</t>
  </si>
  <si>
    <t>Основное мероприятие "Обеспечение деятельности ГАУ "Госэкспертиза Забайкальского края"</t>
  </si>
  <si>
    <t>Показатель "Количество аттестованных работников ГАУ "Госэкспертиза"</t>
  </si>
  <si>
    <t>человек</t>
  </si>
  <si>
    <t>Министерство строительства, дорожного хозяйства и транспорта Забайкальского края</t>
  </si>
  <si>
    <t>Мероприятие "Предаттестационная подготовка  работников ГАУ "Госэкспертиза Забайкальского края"</t>
  </si>
  <si>
    <t>гр.20</t>
  </si>
  <si>
    <t>гр.21</t>
  </si>
  <si>
    <t>Основное мероприятие "Финансирование расходов ГКУ "Служба единого заказчика" Забайкальского края, не связанных с содержанием аппарата учреждения, в целях обеспечения ввода в эксплуатацию объектов капитального строительства, содержания объектов капитального строительства и объектов незавершенного строительства"</t>
  </si>
  <si>
    <t>Показатель " Степень использования расходных  обязательств по обеспечению   ввода в эксплуатацию объектов капитального строительства и объектов незавершенного строительства"</t>
  </si>
  <si>
    <t>Мероприятие "Оплата расходов на ограждение и охрану объектов незавершенного строительства"</t>
  </si>
  <si>
    <t>12 4 03 14096</t>
  </si>
  <si>
    <t>12 4 04 14096</t>
  </si>
  <si>
    <t>2016-2024</t>
  </si>
  <si>
    <t>1.4.4.</t>
  </si>
  <si>
    <t>Показатель «Исполнение сметы по содержанию и обеспечению  деятельности  Министерства и подведомственного учреждения»</t>
  </si>
  <si>
    <t>Мероприятие "Выполнение других обязательств государства в части материально-технического обеспечения деятельности Министерства"</t>
  </si>
  <si>
    <t>Мероприятие «Обеспечение деятельности в сфере установленных функций Министерства»</t>
  </si>
  <si>
    <t>Департамент имущества и земельных отношений Забайкальского края, Министерство строительства, дорожного хозяйства и транспорта Забайкальского края</t>
  </si>
  <si>
    <t>абсолютное значение</t>
  </si>
  <si>
    <t>1.4.4.1.</t>
  </si>
  <si>
    <t>1.4.4.2.</t>
  </si>
  <si>
    <t>0701</t>
  </si>
  <si>
    <t>0702</t>
  </si>
  <si>
    <t>0703</t>
  </si>
  <si>
    <t>0412.</t>
  </si>
  <si>
    <t>Показатель "Количество молодых семей, улучшивших жилищные условия (в том числе с использованием ипотечных жилищных кредитов и займов)"</t>
  </si>
  <si>
    <t>Показатель "Доля молодых семей, улучшивших свои жилищные условия, в общем количестве молодых семей-участников подпрограммы"</t>
  </si>
  <si>
    <t>Показатель «Количество молодых семей, улучшивших жилищные условия (в том числе с использованием ипотечных жилищных кредитов и займов)»</t>
  </si>
  <si>
    <t>2016-2025</t>
  </si>
  <si>
    <t>Итого 
(2016 - 2025 годы)</t>
  </si>
  <si>
    <t>Мероприятие "Обеспечение ввода в эксплуатацию объектов капитального строительства, содержание объектов капитального строительства и объектов незавершенного строительства"</t>
  </si>
  <si>
    <t>12 4 04 04130</t>
  </si>
  <si>
    <t>2019-2025</t>
  </si>
  <si>
    <t xml:space="preserve">Задача: 
«Реализация бюджетных инвестиций в объекты капитального строительства государственной (муниципальной) собственности и в объекты недвижимого имущества, приобретаемые в государственную (муниципальную) собственность, в том числе развитие объектов инфраструктуры городского поселения «Город Краснокаменск» и муниципального района «Город Краснокаменск и Краснокаменский район» и городского округа «Город Чита» как  административного центра (столицы) Забайкальского края,  а также обеспечение граждан, являвшихся собственниками жилых помещений или нанимателями жилых помещений по договорам социального найма, утраченных в результате природных пожаров, жилыми помещениями.
</t>
  </si>
  <si>
    <t>Показатель «Количество объектов капитального строительства, введенных в эксплуатацию по окончании строительства и (или) переданных в эксплуатацию после реконструкции, модернизации, капитального ремонта, объектов недвижимого имущества, приобретенных в муниципальную собственность»</t>
  </si>
  <si>
    <t>Показатель "Количество молодых семей, получивших дополнительную социальную выплату при рождении (усыновлении) одного ребенка"</t>
  </si>
  <si>
    <t xml:space="preserve">МСулучш/МСобщ*100, где МСулучш- число молодых семей, улучшивших свои жилищные условия, МСобщ- общее число молодых семей-участников подпрограммы по состоянию на 01.01.2016 </t>
  </si>
  <si>
    <t>1.4.5.</t>
  </si>
  <si>
    <t>2023-2025</t>
  </si>
  <si>
    <t>1.4.5.1.</t>
  </si>
  <si>
    <t>Мероприятие "Внедрение информационной системы управления проектами государственного заказчика в сфере строительства и организация электронного документооборота технической документации в области строительства в Забайкальском крае"</t>
  </si>
  <si>
    <t>Показатель " Степень использования расходных обязательств по внедрению информационной системы управления проектами государственного заказчика в сфере строительства"</t>
  </si>
  <si>
    <t>12 4 05 04 131</t>
  </si>
  <si>
    <t>Основное мероприятие "Финансирование расходов по внедрению информационной системы управления проектами в сфере строительства"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</si>
</sst>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top" wrapText="1"/>
    </xf>
    <xf numFmtId="164" fontId="1" fillId="0" borderId="0" applyFont="0" applyFill="0" applyBorder="0" applyAlignment="0" applyProtection="0"/>
  </cellStyleXfs>
  <cellXfs count="171">
    <xf numFmtId="0" fontId="0" fillId="0" borderId="0" xfId="0"/>
    <xf numFmtId="4" fontId="2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2" fillId="0" borderId="3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vertical="center"/>
    </xf>
    <xf numFmtId="4" fontId="5" fillId="0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51"/>
  <sheetViews>
    <sheetView tabSelected="1" view="pageBreakPreview" zoomScale="50" zoomScaleNormal="50" zoomScaleSheetLayoutView="50" zoomScalePageLayoutView="75" workbookViewId="0">
      <pane xSplit="4" ySplit="9" topLeftCell="E10" activePane="bottomRight" state="frozen"/>
      <selection activeCell="A2" sqref="A2"/>
      <selection pane="topRight" activeCell="E2" sqref="E2"/>
      <selection pane="bottomLeft" activeCell="A10" sqref="A10"/>
      <selection pane="bottomRight" activeCell="N189" sqref="N189:U189"/>
    </sheetView>
  </sheetViews>
  <sheetFormatPr defaultRowHeight="15.75" x14ac:dyDescent="0.25"/>
  <cols>
    <col min="1" max="1" width="8.7109375" style="32" customWidth="1"/>
    <col min="2" max="2" width="61" style="33" customWidth="1"/>
    <col min="3" max="3" width="12.7109375" style="32" customWidth="1"/>
    <col min="4" max="4" width="10.28515625" style="34" customWidth="1"/>
    <col min="5" max="5" width="28.5703125" style="17" customWidth="1"/>
    <col min="6" max="6" width="13.5703125" style="17" customWidth="1"/>
    <col min="7" max="7" width="27.85546875" style="17" customWidth="1"/>
    <col min="8" max="8" width="13" style="17" customWidth="1"/>
    <col min="9" max="9" width="15.7109375" style="35" customWidth="1"/>
    <col min="10" max="10" width="11.140625" style="35" customWidth="1"/>
    <col min="11" max="11" width="14.42578125" style="35" hidden="1" customWidth="1"/>
    <col min="12" max="12" width="16.85546875" style="35" hidden="1" customWidth="1"/>
    <col min="13" max="15" width="16.85546875" style="35" customWidth="1"/>
    <col min="16" max="16" width="16.85546875" style="147" customWidth="1"/>
    <col min="17" max="17" width="16.85546875" style="35" customWidth="1"/>
    <col min="18" max="18" width="16.85546875" style="82" customWidth="1"/>
    <col min="19" max="19" width="16.85546875" style="36" customWidth="1"/>
    <col min="20" max="20" width="16.85546875" style="82" customWidth="1"/>
    <col min="21" max="23" width="16.85546875" style="36" customWidth="1"/>
    <col min="24" max="24" width="16.5703125" style="77" customWidth="1"/>
    <col min="25" max="25" width="9.140625" style="77" customWidth="1"/>
    <col min="26" max="27" width="12.85546875" style="77" bestFit="1" customWidth="1"/>
    <col min="28" max="16384" width="9.140625" style="77"/>
  </cols>
  <sheetData>
    <row r="1" spans="1:68" ht="25.5" customHeight="1" x14ac:dyDescent="0.25">
      <c r="O1" s="161" t="s">
        <v>151</v>
      </c>
      <c r="P1" s="161"/>
      <c r="Q1" s="161"/>
      <c r="R1" s="161"/>
      <c r="S1" s="161"/>
      <c r="T1" s="161"/>
      <c r="U1" s="161"/>
      <c r="V1" s="161"/>
      <c r="W1" s="161"/>
    </row>
    <row r="2" spans="1:68" ht="16.5" customHeight="1" x14ac:dyDescent="0.25">
      <c r="O2" s="162" t="s">
        <v>104</v>
      </c>
      <c r="P2" s="162"/>
      <c r="Q2" s="162"/>
      <c r="R2" s="162"/>
      <c r="S2" s="162"/>
      <c r="T2" s="162"/>
      <c r="U2" s="162"/>
      <c r="V2" s="162"/>
      <c r="W2" s="162"/>
    </row>
    <row r="3" spans="1:68" ht="17.25" customHeight="1" x14ac:dyDescent="0.25"/>
    <row r="4" spans="1:68" ht="32.25" customHeight="1" x14ac:dyDescent="0.25">
      <c r="A4" s="169" t="s">
        <v>78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</row>
    <row r="5" spans="1:68" x14ac:dyDescent="0.25">
      <c r="W5" s="37"/>
    </row>
    <row r="6" spans="1:68" x14ac:dyDescent="0.25">
      <c r="A6" s="163" t="s">
        <v>10</v>
      </c>
      <c r="B6" s="167" t="s">
        <v>27</v>
      </c>
      <c r="C6" s="163" t="s">
        <v>6</v>
      </c>
      <c r="D6" s="163" t="s">
        <v>30</v>
      </c>
      <c r="E6" s="163" t="s">
        <v>9</v>
      </c>
      <c r="F6" s="163" t="s">
        <v>7</v>
      </c>
      <c r="G6" s="163" t="s">
        <v>8</v>
      </c>
      <c r="H6" s="166" t="s">
        <v>4</v>
      </c>
      <c r="I6" s="166"/>
      <c r="J6" s="166"/>
      <c r="K6" s="165" t="s">
        <v>142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</row>
    <row r="7" spans="1:68" ht="47.25" x14ac:dyDescent="0.25">
      <c r="A7" s="164"/>
      <c r="B7" s="168"/>
      <c r="C7" s="164"/>
      <c r="D7" s="164"/>
      <c r="E7" s="164"/>
      <c r="F7" s="164"/>
      <c r="G7" s="164"/>
      <c r="H7" s="72" t="s">
        <v>0</v>
      </c>
      <c r="I7" s="72" t="s">
        <v>1</v>
      </c>
      <c r="J7" s="72" t="s">
        <v>2</v>
      </c>
      <c r="K7" s="21">
        <v>2014</v>
      </c>
      <c r="L7" s="21">
        <v>2015</v>
      </c>
      <c r="M7" s="21">
        <v>2016</v>
      </c>
      <c r="N7" s="21">
        <v>2017</v>
      </c>
      <c r="O7" s="21">
        <v>2018</v>
      </c>
      <c r="P7" s="148">
        <v>2019</v>
      </c>
      <c r="Q7" s="21">
        <v>2020</v>
      </c>
      <c r="R7" s="111">
        <v>2021</v>
      </c>
      <c r="S7" s="111">
        <v>2022</v>
      </c>
      <c r="T7" s="111">
        <v>2023</v>
      </c>
      <c r="U7" s="111">
        <v>2024</v>
      </c>
      <c r="V7" s="111">
        <v>2025</v>
      </c>
      <c r="W7" s="38" t="s">
        <v>192</v>
      </c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</row>
    <row r="8" spans="1:68" s="40" customFormat="1" x14ac:dyDescent="0.25">
      <c r="A8" s="75" t="s">
        <v>11</v>
      </c>
      <c r="B8" s="6" t="s">
        <v>12</v>
      </c>
      <c r="C8" s="75" t="s">
        <v>13</v>
      </c>
      <c r="D8" s="75" t="s">
        <v>14</v>
      </c>
      <c r="E8" s="75" t="s">
        <v>15</v>
      </c>
      <c r="F8" s="75" t="s">
        <v>16</v>
      </c>
      <c r="G8" s="75" t="s">
        <v>17</v>
      </c>
      <c r="H8" s="75" t="s">
        <v>18</v>
      </c>
      <c r="I8" s="75" t="s">
        <v>19</v>
      </c>
      <c r="J8" s="75" t="s">
        <v>20</v>
      </c>
      <c r="K8" s="75" t="s">
        <v>146</v>
      </c>
      <c r="L8" s="75" t="s">
        <v>147</v>
      </c>
      <c r="M8" s="75" t="s">
        <v>146</v>
      </c>
      <c r="N8" s="109" t="s">
        <v>147</v>
      </c>
      <c r="O8" s="109" t="s">
        <v>21</v>
      </c>
      <c r="P8" s="114" t="s">
        <v>22</v>
      </c>
      <c r="Q8" s="109" t="s">
        <v>23</v>
      </c>
      <c r="R8" s="109" t="s">
        <v>31</v>
      </c>
      <c r="S8" s="109" t="s">
        <v>24</v>
      </c>
      <c r="T8" s="114" t="s">
        <v>25</v>
      </c>
      <c r="U8" s="109" t="s">
        <v>26</v>
      </c>
      <c r="V8" s="109" t="s">
        <v>168</v>
      </c>
      <c r="W8" s="109" t="s">
        <v>169</v>
      </c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</row>
    <row r="9" spans="1:68" s="39" customFormat="1" x14ac:dyDescent="0.25">
      <c r="A9" s="12" t="s">
        <v>40</v>
      </c>
      <c r="B9" s="5"/>
      <c r="C9" s="75"/>
      <c r="D9" s="75"/>
      <c r="E9" s="75"/>
      <c r="F9" s="75"/>
      <c r="G9" s="73"/>
      <c r="H9" s="73"/>
      <c r="I9" s="73"/>
      <c r="J9" s="73"/>
      <c r="K9" s="9"/>
      <c r="L9" s="9"/>
      <c r="M9" s="9"/>
      <c r="N9" s="9"/>
      <c r="O9" s="9"/>
      <c r="P9" s="149"/>
      <c r="Q9" s="41"/>
      <c r="R9" s="83"/>
      <c r="S9" s="42"/>
      <c r="T9" s="83"/>
      <c r="U9" s="42"/>
      <c r="V9" s="42"/>
      <c r="W9" s="74"/>
    </row>
    <row r="10" spans="1:68" ht="31.5" x14ac:dyDescent="0.25">
      <c r="A10" s="4"/>
      <c r="B10" s="5" t="s">
        <v>108</v>
      </c>
      <c r="C10" s="75"/>
      <c r="D10" s="4" t="s">
        <v>3</v>
      </c>
      <c r="E10" s="4" t="s">
        <v>3</v>
      </c>
      <c r="F10" s="4" t="s">
        <v>3</v>
      </c>
      <c r="G10" s="4" t="s">
        <v>3</v>
      </c>
      <c r="H10" s="4" t="s">
        <v>3</v>
      </c>
      <c r="I10" s="4" t="s">
        <v>3</v>
      </c>
      <c r="J10" s="4" t="s">
        <v>3</v>
      </c>
      <c r="K10" s="4" t="s">
        <v>3</v>
      </c>
      <c r="L10" s="4" t="s">
        <v>3</v>
      </c>
      <c r="M10" s="4" t="s">
        <v>3</v>
      </c>
      <c r="N10" s="4" t="s">
        <v>3</v>
      </c>
      <c r="O10" s="4" t="s">
        <v>3</v>
      </c>
      <c r="P10" s="105" t="s">
        <v>3</v>
      </c>
      <c r="Q10" s="4" t="s">
        <v>3</v>
      </c>
      <c r="R10" s="84" t="s">
        <v>3</v>
      </c>
      <c r="S10" s="74" t="s">
        <v>3</v>
      </c>
      <c r="T10" s="84" t="s">
        <v>3</v>
      </c>
      <c r="U10" s="74" t="s">
        <v>3</v>
      </c>
      <c r="V10" s="78" t="s">
        <v>3</v>
      </c>
      <c r="W10" s="74" t="s">
        <v>3</v>
      </c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</row>
    <row r="11" spans="1:68" x14ac:dyDescent="0.25">
      <c r="A11" s="4"/>
      <c r="B11" s="5" t="s">
        <v>32</v>
      </c>
      <c r="C11" s="73"/>
      <c r="D11" s="9"/>
      <c r="E11" s="4"/>
      <c r="F11" s="4"/>
      <c r="G11" s="4"/>
      <c r="H11" s="4"/>
      <c r="I11" s="4"/>
      <c r="J11" s="4"/>
      <c r="K11" s="43">
        <f>K20+K105+K146</f>
        <v>1199718.8</v>
      </c>
      <c r="L11" s="43">
        <f t="shared" ref="L11:V11" si="0">L20+L105+L125+L146</f>
        <v>506795.69</v>
      </c>
      <c r="M11" s="43">
        <f t="shared" si="0"/>
        <v>328139.35000000003</v>
      </c>
      <c r="N11" s="43">
        <f t="shared" si="0"/>
        <v>169108.50899999999</v>
      </c>
      <c r="O11" s="43">
        <f t="shared" si="0"/>
        <v>151658.29999999999</v>
      </c>
      <c r="P11" s="85">
        <f>P20+P105+P125+P146</f>
        <v>216008.3</v>
      </c>
      <c r="Q11" s="43">
        <f t="shared" si="0"/>
        <v>308190.60000000003</v>
      </c>
      <c r="R11" s="85">
        <f t="shared" si="0"/>
        <v>242394</v>
      </c>
      <c r="S11" s="43">
        <f t="shared" si="0"/>
        <v>211202.7</v>
      </c>
      <c r="T11" s="85">
        <f t="shared" si="0"/>
        <v>218237.9</v>
      </c>
      <c r="U11" s="43">
        <f t="shared" si="0"/>
        <v>152179.5</v>
      </c>
      <c r="V11" s="43">
        <f t="shared" si="0"/>
        <v>190300</v>
      </c>
      <c r="W11" s="43">
        <f>SUM(M11:V11)</f>
        <v>2187419.159</v>
      </c>
      <c r="X11" s="44"/>
    </row>
    <row r="12" spans="1:68" x14ac:dyDescent="0.25">
      <c r="A12" s="4"/>
      <c r="B12" s="6" t="s">
        <v>34</v>
      </c>
      <c r="C12" s="73"/>
      <c r="D12" s="9"/>
      <c r="E12" s="4"/>
      <c r="F12" s="4"/>
      <c r="G12" s="4"/>
      <c r="H12" s="4"/>
      <c r="I12" s="4"/>
      <c r="J12" s="4"/>
      <c r="K12" s="7"/>
      <c r="L12" s="7"/>
      <c r="M12" s="7"/>
      <c r="N12" s="7"/>
      <c r="O12" s="7"/>
      <c r="P12" s="87"/>
      <c r="Q12" s="7"/>
      <c r="R12" s="86"/>
      <c r="S12" s="1"/>
      <c r="T12" s="86"/>
      <c r="U12" s="1"/>
      <c r="V12" s="1"/>
      <c r="W12" s="43"/>
    </row>
    <row r="13" spans="1:68" x14ac:dyDescent="0.25">
      <c r="A13" s="4"/>
      <c r="B13" s="6" t="s">
        <v>35</v>
      </c>
      <c r="C13" s="73"/>
      <c r="D13" s="9"/>
      <c r="E13" s="4"/>
      <c r="F13" s="4"/>
      <c r="G13" s="4"/>
      <c r="H13" s="4"/>
      <c r="I13" s="4"/>
      <c r="J13" s="4"/>
      <c r="K13" s="7">
        <f t="shared" ref="K13:N15" si="1">K22+K107+K127</f>
        <v>142818.63884</v>
      </c>
      <c r="L13" s="7">
        <f t="shared" si="1"/>
        <v>197727.85765999998</v>
      </c>
      <c r="M13" s="7">
        <f t="shared" si="1"/>
        <v>88440.834999999992</v>
      </c>
      <c r="N13" s="7">
        <f t="shared" si="1"/>
        <v>9862.7000000000007</v>
      </c>
      <c r="O13" s="7">
        <f t="shared" ref="O13:U13" si="2">O22+O107+O127+O87</f>
        <v>19518.3</v>
      </c>
      <c r="P13" s="87">
        <f>P22+P107+P127</f>
        <v>481009.4</v>
      </c>
      <c r="Q13" s="7">
        <f t="shared" si="2"/>
        <v>190954.1</v>
      </c>
      <c r="R13" s="87">
        <f t="shared" si="2"/>
        <v>193259.1</v>
      </c>
      <c r="S13" s="7">
        <f t="shared" si="2"/>
        <v>174710.8</v>
      </c>
      <c r="T13" s="87">
        <f t="shared" si="2"/>
        <v>102088.3</v>
      </c>
      <c r="U13" s="7">
        <f t="shared" si="2"/>
        <v>109653.2</v>
      </c>
      <c r="V13" s="7">
        <f t="shared" ref="V13" si="3">V22+V107+V127+V87</f>
        <v>107069.6</v>
      </c>
      <c r="W13" s="43">
        <f t="shared" ref="W13:W15" si="4">SUM(M13:V13)</f>
        <v>1476566.335</v>
      </c>
    </row>
    <row r="14" spans="1:68" x14ac:dyDescent="0.25">
      <c r="A14" s="4"/>
      <c r="B14" s="6" t="s">
        <v>36</v>
      </c>
      <c r="C14" s="73"/>
      <c r="D14" s="9"/>
      <c r="E14" s="4"/>
      <c r="F14" s="4"/>
      <c r="G14" s="4"/>
      <c r="H14" s="4"/>
      <c r="I14" s="4"/>
      <c r="J14" s="4"/>
      <c r="K14" s="7">
        <f t="shared" si="1"/>
        <v>0</v>
      </c>
      <c r="L14" s="7">
        <f t="shared" si="1"/>
        <v>22260.193190000002</v>
      </c>
      <c r="M14" s="7">
        <f t="shared" si="1"/>
        <v>0</v>
      </c>
      <c r="N14" s="7">
        <f t="shared" si="1"/>
        <v>11396.3</v>
      </c>
      <c r="O14" s="7">
        <f t="shared" ref="O14:U15" si="5">O23+O108+O128</f>
        <v>13722.3</v>
      </c>
      <c r="P14" s="87">
        <f t="shared" si="5"/>
        <v>7746.9</v>
      </c>
      <c r="Q14" s="7">
        <f t="shared" si="5"/>
        <v>13249.6</v>
      </c>
      <c r="R14" s="87">
        <f t="shared" si="5"/>
        <v>14603.3645</v>
      </c>
      <c r="S14" s="7">
        <f t="shared" si="5"/>
        <v>17339.619119999999</v>
      </c>
      <c r="T14" s="87">
        <f t="shared" si="5"/>
        <v>16304.96128</v>
      </c>
      <c r="U14" s="7">
        <f t="shared" si="5"/>
        <v>17107.263930000001</v>
      </c>
      <c r="V14" s="7">
        <f t="shared" ref="V14" si="6">V23+V108+V128</f>
        <v>17107.243930000001</v>
      </c>
      <c r="W14" s="43">
        <f t="shared" si="4"/>
        <v>128577.55276000001</v>
      </c>
    </row>
    <row r="15" spans="1:68" x14ac:dyDescent="0.25">
      <c r="A15" s="4"/>
      <c r="B15" s="6" t="s">
        <v>37</v>
      </c>
      <c r="C15" s="73"/>
      <c r="D15" s="9"/>
      <c r="E15" s="4"/>
      <c r="F15" s="4"/>
      <c r="G15" s="4"/>
      <c r="H15" s="4"/>
      <c r="I15" s="4"/>
      <c r="J15" s="4"/>
      <c r="K15" s="7">
        <f t="shared" si="1"/>
        <v>0</v>
      </c>
      <c r="L15" s="7">
        <f t="shared" si="1"/>
        <v>91639.514286000005</v>
      </c>
      <c r="M15" s="7">
        <f t="shared" si="1"/>
        <v>0</v>
      </c>
      <c r="N15" s="7">
        <f t="shared" si="1"/>
        <v>19575.3</v>
      </c>
      <c r="O15" s="7">
        <f t="shared" si="5"/>
        <v>77518.259999999995</v>
      </c>
      <c r="P15" s="87">
        <f t="shared" si="5"/>
        <v>88258.668699999995</v>
      </c>
      <c r="Q15" s="7">
        <f t="shared" si="5"/>
        <v>433240.2</v>
      </c>
      <c r="R15" s="87">
        <f t="shared" si="5"/>
        <v>408939.44</v>
      </c>
      <c r="S15" s="7">
        <f t="shared" si="5"/>
        <v>437576.47</v>
      </c>
      <c r="T15" s="87">
        <f t="shared" si="5"/>
        <v>238624.02809000001</v>
      </c>
      <c r="U15" s="7">
        <f t="shared" si="5"/>
        <v>255552.63300999999</v>
      </c>
      <c r="V15" s="7">
        <f t="shared" ref="V15" si="7">V24+V109+V129</f>
        <v>255190.26730000001</v>
      </c>
      <c r="W15" s="43">
        <f t="shared" si="4"/>
        <v>2214475.2670999998</v>
      </c>
    </row>
    <row r="16" spans="1:68" s="80" customFormat="1" ht="61.5" customHeight="1" x14ac:dyDescent="0.25">
      <c r="A16" s="105"/>
      <c r="B16" s="112" t="s">
        <v>109</v>
      </c>
      <c r="C16" s="113" t="s">
        <v>59</v>
      </c>
      <c r="D16" s="113" t="s">
        <v>3</v>
      </c>
      <c r="E16" s="114" t="s">
        <v>58</v>
      </c>
      <c r="F16" s="105" t="s">
        <v>3</v>
      </c>
      <c r="G16" s="114" t="s">
        <v>3</v>
      </c>
      <c r="H16" s="105" t="s">
        <v>3</v>
      </c>
      <c r="I16" s="105" t="s">
        <v>3</v>
      </c>
      <c r="J16" s="105" t="s">
        <v>3</v>
      </c>
      <c r="K16" s="88">
        <f>K36+K75</f>
        <v>10</v>
      </c>
      <c r="L16" s="88">
        <f>L36+L75+L122</f>
        <v>10</v>
      </c>
      <c r="M16" s="88">
        <f>M36+M75</f>
        <v>5</v>
      </c>
      <c r="N16" s="88">
        <f t="shared" ref="N16:T16" si="8">N36+N75</f>
        <v>1</v>
      </c>
      <c r="O16" s="88">
        <f t="shared" si="8"/>
        <v>1</v>
      </c>
      <c r="P16" s="88">
        <f t="shared" si="8"/>
        <v>0</v>
      </c>
      <c r="Q16" s="88">
        <f t="shared" si="8"/>
        <v>2</v>
      </c>
      <c r="R16" s="88">
        <f t="shared" si="8"/>
        <v>2</v>
      </c>
      <c r="S16" s="88">
        <f t="shared" si="8"/>
        <v>0</v>
      </c>
      <c r="T16" s="88">
        <f t="shared" si="8"/>
        <v>0</v>
      </c>
      <c r="U16" s="88">
        <f>U36+U75</f>
        <v>0</v>
      </c>
      <c r="V16" s="88">
        <f>V36+V75</f>
        <v>0</v>
      </c>
      <c r="W16" s="88">
        <f>SUM(M16:U16)</f>
        <v>11</v>
      </c>
    </row>
    <row r="17" spans="1:24" s="45" customFormat="1" ht="61.5" customHeight="1" x14ac:dyDescent="0.25">
      <c r="A17" s="4"/>
      <c r="B17" s="6" t="s">
        <v>190</v>
      </c>
      <c r="C17" s="75" t="s">
        <v>38</v>
      </c>
      <c r="D17" s="75" t="s">
        <v>3</v>
      </c>
      <c r="E17" s="75" t="s">
        <v>57</v>
      </c>
      <c r="F17" s="4" t="s">
        <v>3</v>
      </c>
      <c r="G17" s="4" t="s">
        <v>3</v>
      </c>
      <c r="H17" s="4" t="s">
        <v>3</v>
      </c>
      <c r="I17" s="4" t="s">
        <v>3</v>
      </c>
      <c r="J17" s="4" t="s">
        <v>3</v>
      </c>
      <c r="K17" s="46"/>
      <c r="L17" s="46">
        <f t="shared" ref="L17:R17" si="9">L137</f>
        <v>98</v>
      </c>
      <c r="M17" s="46">
        <f t="shared" si="9"/>
        <v>38</v>
      </c>
      <c r="N17" s="46">
        <f t="shared" si="9"/>
        <v>49</v>
      </c>
      <c r="O17" s="46">
        <f t="shared" si="9"/>
        <v>89</v>
      </c>
      <c r="P17" s="89">
        <f t="shared" si="9"/>
        <v>98</v>
      </c>
      <c r="Q17" s="46">
        <f t="shared" si="9"/>
        <v>477</v>
      </c>
      <c r="R17" s="89">
        <f t="shared" si="9"/>
        <v>450</v>
      </c>
      <c r="S17" s="46">
        <f>S137</f>
        <v>380</v>
      </c>
      <c r="T17" s="89">
        <f t="shared" ref="T17:V17" si="10">T137</f>
        <v>214</v>
      </c>
      <c r="U17" s="46">
        <f t="shared" si="10"/>
        <v>228</v>
      </c>
      <c r="V17" s="46">
        <f t="shared" si="10"/>
        <v>223</v>
      </c>
      <c r="W17" s="46">
        <f>SUM(M17:V17)</f>
        <v>2246</v>
      </c>
    </row>
    <row r="18" spans="1:24" ht="303.75" customHeight="1" x14ac:dyDescent="0.25">
      <c r="A18" s="75"/>
      <c r="B18" s="5" t="s">
        <v>196</v>
      </c>
      <c r="C18" s="4" t="s">
        <v>3</v>
      </c>
      <c r="D18" s="73" t="s">
        <v>3</v>
      </c>
      <c r="E18" s="4" t="s">
        <v>3</v>
      </c>
      <c r="F18" s="4" t="s">
        <v>3</v>
      </c>
      <c r="G18" s="4" t="s">
        <v>3</v>
      </c>
      <c r="H18" s="4" t="s">
        <v>3</v>
      </c>
      <c r="I18" s="73" t="s">
        <v>3</v>
      </c>
      <c r="J18" s="4" t="s">
        <v>3</v>
      </c>
      <c r="K18" s="7" t="s">
        <v>3</v>
      </c>
      <c r="L18" s="7" t="s">
        <v>3</v>
      </c>
      <c r="M18" s="7" t="s">
        <v>3</v>
      </c>
      <c r="N18" s="8" t="s">
        <v>3</v>
      </c>
      <c r="O18" s="7" t="s">
        <v>3</v>
      </c>
      <c r="P18" s="87" t="s">
        <v>3</v>
      </c>
      <c r="Q18" s="7" t="s">
        <v>3</v>
      </c>
      <c r="R18" s="86" t="s">
        <v>3</v>
      </c>
      <c r="S18" s="1" t="s">
        <v>3</v>
      </c>
      <c r="T18" s="86" t="s">
        <v>3</v>
      </c>
      <c r="U18" s="1" t="s">
        <v>3</v>
      </c>
      <c r="V18" s="1" t="s">
        <v>3</v>
      </c>
      <c r="W18" s="1" t="s">
        <v>3</v>
      </c>
    </row>
    <row r="19" spans="1:24" ht="31.5" x14ac:dyDescent="0.25">
      <c r="A19" s="12" t="s">
        <v>39</v>
      </c>
      <c r="B19" s="5" t="s">
        <v>110</v>
      </c>
      <c r="C19" s="75"/>
      <c r="D19" s="73"/>
      <c r="E19" s="4"/>
      <c r="F19" s="4"/>
      <c r="G19" s="4"/>
      <c r="H19" s="4"/>
      <c r="I19" s="4"/>
      <c r="J19" s="4"/>
      <c r="K19" s="7"/>
      <c r="L19" s="7"/>
      <c r="M19" s="7"/>
      <c r="N19" s="7"/>
      <c r="O19" s="7"/>
      <c r="P19" s="87"/>
      <c r="Q19" s="7"/>
      <c r="R19" s="86"/>
      <c r="S19" s="1"/>
      <c r="T19" s="86"/>
      <c r="U19" s="1"/>
      <c r="V19" s="1"/>
      <c r="W19" s="13"/>
    </row>
    <row r="20" spans="1:24" x14ac:dyDescent="0.25">
      <c r="A20" s="75"/>
      <c r="B20" s="5" t="s">
        <v>42</v>
      </c>
      <c r="C20" s="75" t="s">
        <v>5</v>
      </c>
      <c r="D20" s="75" t="s">
        <v>3</v>
      </c>
      <c r="E20" s="4" t="s">
        <v>3</v>
      </c>
      <c r="F20" s="4" t="s">
        <v>3</v>
      </c>
      <c r="G20" s="4" t="s">
        <v>3</v>
      </c>
      <c r="H20" s="4" t="s">
        <v>3</v>
      </c>
      <c r="I20" s="4" t="s">
        <v>3</v>
      </c>
      <c r="J20" s="4" t="s">
        <v>3</v>
      </c>
      <c r="K20" s="14">
        <f t="shared" ref="K20:V20" si="11">K27+K55+K77+K85</f>
        <v>1097476.8</v>
      </c>
      <c r="L20" s="14">
        <f t="shared" si="11"/>
        <v>411121.79000000004</v>
      </c>
      <c r="M20" s="14">
        <f t="shared" si="11"/>
        <v>193972.31</v>
      </c>
      <c r="N20" s="14">
        <f t="shared" si="11"/>
        <v>55035.578999999991</v>
      </c>
      <c r="O20" s="14">
        <f t="shared" si="11"/>
        <v>33117.300000000003</v>
      </c>
      <c r="P20" s="90">
        <f>P27+P55+P77+P85</f>
        <v>84770.2</v>
      </c>
      <c r="Q20" s="14">
        <f t="shared" si="11"/>
        <v>154861.10000000003</v>
      </c>
      <c r="R20" s="90">
        <f t="shared" si="11"/>
        <v>114848.4</v>
      </c>
      <c r="S20" s="14">
        <f t="shared" si="11"/>
        <v>80000</v>
      </c>
      <c r="T20" s="90">
        <f t="shared" si="11"/>
        <v>80000</v>
      </c>
      <c r="U20" s="14">
        <f t="shared" si="11"/>
        <v>61424</v>
      </c>
      <c r="V20" s="14">
        <f t="shared" si="11"/>
        <v>76800</v>
      </c>
      <c r="W20" s="14">
        <f>SUM(M20:V20)</f>
        <v>934828.88900000008</v>
      </c>
      <c r="X20" s="44"/>
    </row>
    <row r="21" spans="1:24" x14ac:dyDescent="0.25">
      <c r="A21" s="75"/>
      <c r="B21" s="6" t="s">
        <v>34</v>
      </c>
      <c r="C21" s="12"/>
      <c r="D21" s="4" t="s">
        <v>3</v>
      </c>
      <c r="E21" s="16"/>
      <c r="F21" s="16"/>
      <c r="G21" s="16"/>
      <c r="H21" s="16"/>
      <c r="I21" s="4"/>
      <c r="J21" s="4"/>
      <c r="K21" s="14"/>
      <c r="L21" s="7"/>
      <c r="M21" s="7"/>
      <c r="N21" s="7"/>
      <c r="O21" s="7"/>
      <c r="P21" s="87"/>
      <c r="Q21" s="7"/>
      <c r="R21" s="86"/>
      <c r="S21" s="1"/>
      <c r="T21" s="86"/>
      <c r="U21" s="1"/>
      <c r="V21" s="1"/>
      <c r="W21" s="3" t="s">
        <v>3</v>
      </c>
    </row>
    <row r="22" spans="1:24" x14ac:dyDescent="0.25">
      <c r="A22" s="75"/>
      <c r="B22" s="6" t="s">
        <v>35</v>
      </c>
      <c r="C22" s="75" t="s">
        <v>5</v>
      </c>
      <c r="D22" s="75" t="s">
        <v>3</v>
      </c>
      <c r="E22" s="4" t="s">
        <v>3</v>
      </c>
      <c r="F22" s="4" t="s">
        <v>3</v>
      </c>
      <c r="G22" s="75" t="s">
        <v>3</v>
      </c>
      <c r="H22" s="4" t="s">
        <v>3</v>
      </c>
      <c r="I22" s="4" t="s">
        <v>3</v>
      </c>
      <c r="J22" s="4" t="s">
        <v>3</v>
      </c>
      <c r="K22" s="14">
        <f>K33+K72+K80+K87</f>
        <v>79414.88884</v>
      </c>
      <c r="L22" s="14">
        <f t="shared" ref="L22:U22" si="12">L33+L72+L80+L87</f>
        <v>147236.37766</v>
      </c>
      <c r="M22" s="14">
        <f t="shared" si="12"/>
        <v>84652.799999999988</v>
      </c>
      <c r="N22" s="14">
        <f t="shared" si="12"/>
        <v>0</v>
      </c>
      <c r="O22" s="14">
        <f t="shared" si="12"/>
        <v>0</v>
      </c>
      <c r="P22" s="90">
        <f t="shared" si="12"/>
        <v>450000</v>
      </c>
      <c r="Q22" s="14">
        <f t="shared" si="12"/>
        <v>0</v>
      </c>
      <c r="R22" s="90">
        <f t="shared" si="12"/>
        <v>0</v>
      </c>
      <c r="S22" s="14">
        <f t="shared" si="12"/>
        <v>0</v>
      </c>
      <c r="T22" s="90">
        <f t="shared" si="12"/>
        <v>0</v>
      </c>
      <c r="U22" s="14">
        <f t="shared" si="12"/>
        <v>0</v>
      </c>
      <c r="V22" s="14">
        <f t="shared" ref="V22" si="13">V33+V72+V80+V87</f>
        <v>0</v>
      </c>
      <c r="W22" s="14">
        <f>SUM(M22:V22)</f>
        <v>534652.80000000005</v>
      </c>
    </row>
    <row r="23" spans="1:24" x14ac:dyDescent="0.25">
      <c r="A23" s="75"/>
      <c r="B23" s="6" t="s">
        <v>36</v>
      </c>
      <c r="C23" s="75" t="s">
        <v>5</v>
      </c>
      <c r="D23" s="73" t="s">
        <v>3</v>
      </c>
      <c r="E23" s="4" t="s">
        <v>3</v>
      </c>
      <c r="F23" s="4" t="s">
        <v>3</v>
      </c>
      <c r="G23" s="73" t="s">
        <v>3</v>
      </c>
      <c r="H23" s="4" t="s">
        <v>3</v>
      </c>
      <c r="I23" s="4" t="s">
        <v>3</v>
      </c>
      <c r="J23" s="4" t="s">
        <v>3</v>
      </c>
      <c r="K23" s="14"/>
      <c r="L23" s="14">
        <v>0</v>
      </c>
      <c r="M23" s="14">
        <v>0</v>
      </c>
      <c r="N23" s="14">
        <v>0</v>
      </c>
      <c r="O23" s="14">
        <v>0</v>
      </c>
      <c r="P23" s="90">
        <v>0</v>
      </c>
      <c r="Q23" s="14">
        <v>0</v>
      </c>
      <c r="R23" s="90">
        <v>0</v>
      </c>
      <c r="S23" s="14">
        <v>0</v>
      </c>
      <c r="T23" s="90">
        <v>0</v>
      </c>
      <c r="U23" s="14">
        <v>0</v>
      </c>
      <c r="V23" s="14">
        <v>0</v>
      </c>
      <c r="W23" s="14">
        <f>SUM(M23:V23)</f>
        <v>0</v>
      </c>
    </row>
    <row r="24" spans="1:24" x14ac:dyDescent="0.25">
      <c r="A24" s="75"/>
      <c r="B24" s="6" t="s">
        <v>37</v>
      </c>
      <c r="C24" s="75" t="s">
        <v>5</v>
      </c>
      <c r="D24" s="73" t="s">
        <v>3</v>
      </c>
      <c r="F24" s="4" t="s">
        <v>3</v>
      </c>
      <c r="G24" s="73" t="s">
        <v>3</v>
      </c>
      <c r="H24" s="4" t="s">
        <v>3</v>
      </c>
      <c r="I24" s="4" t="s">
        <v>3</v>
      </c>
      <c r="J24" s="4" t="s">
        <v>3</v>
      </c>
      <c r="K24" s="14"/>
      <c r="L24" s="14">
        <v>0</v>
      </c>
      <c r="M24" s="14">
        <v>0</v>
      </c>
      <c r="N24" s="14">
        <v>0</v>
      </c>
      <c r="O24" s="14">
        <v>0</v>
      </c>
      <c r="P24" s="90">
        <v>0</v>
      </c>
      <c r="Q24" s="14">
        <v>0</v>
      </c>
      <c r="R24" s="90">
        <v>0</v>
      </c>
      <c r="S24" s="14">
        <v>0</v>
      </c>
      <c r="T24" s="90">
        <v>0</v>
      </c>
      <c r="U24" s="14">
        <v>0</v>
      </c>
      <c r="V24" s="14">
        <v>0</v>
      </c>
      <c r="W24" s="14">
        <f t="shared" ref="W24" si="14">SUM(M24:V24)</f>
        <v>0</v>
      </c>
    </row>
    <row r="25" spans="1:24" ht="178.5" customHeight="1" x14ac:dyDescent="0.25">
      <c r="A25" s="75"/>
      <c r="B25" s="6" t="s">
        <v>111</v>
      </c>
      <c r="C25" s="73" t="s">
        <v>28</v>
      </c>
      <c r="D25" s="73" t="s">
        <v>3</v>
      </c>
      <c r="E25" s="75" t="s">
        <v>76</v>
      </c>
      <c r="F25" s="4" t="s">
        <v>3</v>
      </c>
      <c r="G25" s="4" t="s">
        <v>3</v>
      </c>
      <c r="H25" s="4" t="s">
        <v>3</v>
      </c>
      <c r="I25" s="4" t="s">
        <v>3</v>
      </c>
      <c r="J25" s="4" t="s">
        <v>3</v>
      </c>
      <c r="K25" s="14"/>
      <c r="L25" s="18"/>
      <c r="M25" s="19">
        <v>100</v>
      </c>
      <c r="N25" s="19">
        <v>100</v>
      </c>
      <c r="O25" s="19">
        <v>100</v>
      </c>
      <c r="P25" s="91">
        <v>100</v>
      </c>
      <c r="Q25" s="19">
        <v>100</v>
      </c>
      <c r="R25" s="91">
        <v>100</v>
      </c>
      <c r="S25" s="19">
        <v>100</v>
      </c>
      <c r="T25" s="91">
        <v>100</v>
      </c>
      <c r="U25" s="19">
        <v>100</v>
      </c>
      <c r="V25" s="19">
        <v>100</v>
      </c>
      <c r="W25" s="19">
        <v>100</v>
      </c>
    </row>
    <row r="26" spans="1:24" ht="165.75" customHeight="1" x14ac:dyDescent="0.25">
      <c r="A26" s="20" t="s">
        <v>47</v>
      </c>
      <c r="B26" s="5" t="s">
        <v>145</v>
      </c>
      <c r="C26" s="73" t="s">
        <v>3</v>
      </c>
      <c r="D26" s="73" t="s">
        <v>3</v>
      </c>
      <c r="E26" s="75" t="s">
        <v>3</v>
      </c>
      <c r="F26" s="47" t="s">
        <v>191</v>
      </c>
      <c r="G26" s="75" t="s">
        <v>166</v>
      </c>
      <c r="H26" s="4" t="s">
        <v>3</v>
      </c>
      <c r="I26" s="4" t="s">
        <v>3</v>
      </c>
      <c r="J26" s="21" t="s">
        <v>3</v>
      </c>
      <c r="K26" s="18" t="s">
        <v>3</v>
      </c>
      <c r="L26" s="18" t="s">
        <v>3</v>
      </c>
      <c r="M26" s="18" t="s">
        <v>3</v>
      </c>
      <c r="N26" s="18" t="s">
        <v>3</v>
      </c>
      <c r="O26" s="18" t="s">
        <v>3</v>
      </c>
      <c r="P26" s="108" t="s">
        <v>3</v>
      </c>
      <c r="Q26" s="18" t="s">
        <v>3</v>
      </c>
      <c r="R26" s="92" t="s">
        <v>144</v>
      </c>
      <c r="S26" s="22" t="s">
        <v>144</v>
      </c>
      <c r="T26" s="92" t="s">
        <v>144</v>
      </c>
      <c r="U26" s="22" t="s">
        <v>144</v>
      </c>
      <c r="V26" s="22" t="s">
        <v>144</v>
      </c>
      <c r="W26" s="1" t="s">
        <v>3</v>
      </c>
    </row>
    <row r="27" spans="1:24" ht="36" customHeight="1" x14ac:dyDescent="0.25">
      <c r="A27" s="48"/>
      <c r="B27" s="5" t="s">
        <v>32</v>
      </c>
      <c r="C27" s="75" t="s">
        <v>5</v>
      </c>
      <c r="D27" s="73" t="s">
        <v>3</v>
      </c>
      <c r="E27" s="4" t="s">
        <v>3</v>
      </c>
      <c r="F27" s="4" t="s">
        <v>3</v>
      </c>
      <c r="G27" s="4" t="s">
        <v>3</v>
      </c>
      <c r="H27" s="4" t="s">
        <v>3</v>
      </c>
      <c r="I27" s="4" t="s">
        <v>3</v>
      </c>
      <c r="J27" s="4" t="s">
        <v>3</v>
      </c>
      <c r="K27" s="23">
        <v>563896.80000000005</v>
      </c>
      <c r="L27" s="23">
        <v>247039.7</v>
      </c>
      <c r="M27" s="23">
        <f>M40+M41+M43+M44+M45+M49+M47+M48</f>
        <v>80003.709999999992</v>
      </c>
      <c r="N27" s="23">
        <f>N39+N51</f>
        <v>38718.859999999993</v>
      </c>
      <c r="O27" s="23">
        <f>O39+O50</f>
        <v>1879</v>
      </c>
      <c r="P27" s="93">
        <f>P39+P50</f>
        <v>224.7</v>
      </c>
      <c r="Q27" s="23">
        <f>Q39+Q50</f>
        <v>861.1</v>
      </c>
      <c r="R27" s="93">
        <f>R39+R50</f>
        <v>4848.3999999999996</v>
      </c>
      <c r="S27" s="23">
        <f>S39</f>
        <v>0</v>
      </c>
      <c r="T27" s="93">
        <f>T39</f>
        <v>0</v>
      </c>
      <c r="U27" s="23">
        <f>U39</f>
        <v>0</v>
      </c>
      <c r="V27" s="23">
        <f>V39</f>
        <v>0</v>
      </c>
      <c r="W27" s="23">
        <f>SUM(M27:V27)</f>
        <v>126535.76999999997</v>
      </c>
    </row>
    <row r="28" spans="1:24" ht="18" customHeight="1" x14ac:dyDescent="0.25">
      <c r="A28" s="48"/>
      <c r="B28" s="5" t="s">
        <v>96</v>
      </c>
      <c r="C28" s="75"/>
      <c r="D28" s="73"/>
      <c r="E28" s="4"/>
      <c r="F28" s="4"/>
      <c r="G28" s="4"/>
      <c r="H28" s="25"/>
      <c r="I28" s="4"/>
      <c r="J28" s="4"/>
      <c r="K28" s="8"/>
      <c r="L28" s="8"/>
      <c r="M28" s="8"/>
      <c r="N28" s="8"/>
      <c r="O28" s="8"/>
      <c r="P28" s="95"/>
      <c r="Q28" s="8"/>
      <c r="R28" s="94"/>
      <c r="S28" s="2"/>
      <c r="T28" s="94"/>
      <c r="U28" s="2"/>
      <c r="V28" s="2"/>
      <c r="W28" s="3"/>
    </row>
    <row r="29" spans="1:24" ht="77.25" customHeight="1" x14ac:dyDescent="0.25">
      <c r="A29" s="48"/>
      <c r="B29" s="6" t="s">
        <v>143</v>
      </c>
      <c r="C29" s="75"/>
      <c r="D29" s="73"/>
      <c r="E29" s="4"/>
      <c r="F29" s="4"/>
      <c r="G29" s="4"/>
      <c r="H29" s="25"/>
      <c r="I29" s="4"/>
      <c r="J29" s="4"/>
      <c r="K29" s="8"/>
      <c r="L29" s="8"/>
      <c r="M29" s="8">
        <f>M30+M31</f>
        <v>19190.21</v>
      </c>
      <c r="N29" s="8">
        <v>0</v>
      </c>
      <c r="O29" s="8">
        <v>0</v>
      </c>
      <c r="P29" s="95">
        <v>0</v>
      </c>
      <c r="Q29" s="8">
        <v>0</v>
      </c>
      <c r="R29" s="95">
        <v>0</v>
      </c>
      <c r="S29" s="8">
        <v>0</v>
      </c>
      <c r="T29" s="95">
        <v>0</v>
      </c>
      <c r="U29" s="8">
        <v>0</v>
      </c>
      <c r="V29" s="8">
        <v>0</v>
      </c>
      <c r="W29" s="8">
        <f>SUM(M29:V29)</f>
        <v>19190.21</v>
      </c>
    </row>
    <row r="30" spans="1:24" ht="42.6" customHeight="1" x14ac:dyDescent="0.25">
      <c r="A30" s="48"/>
      <c r="B30" s="6" t="s">
        <v>94</v>
      </c>
      <c r="C30" s="75"/>
      <c r="D30" s="73"/>
      <c r="E30" s="4"/>
      <c r="F30" s="4"/>
      <c r="G30" s="4"/>
      <c r="H30" s="25" t="s">
        <v>92</v>
      </c>
      <c r="I30" s="4" t="s">
        <v>93</v>
      </c>
      <c r="J30" s="4">
        <v>410</v>
      </c>
      <c r="K30" s="7"/>
      <c r="L30" s="7"/>
      <c r="M30" s="8">
        <f>M47</f>
        <v>3581</v>
      </c>
      <c r="N30" s="8">
        <v>0</v>
      </c>
      <c r="O30" s="8">
        <v>0</v>
      </c>
      <c r="P30" s="95">
        <v>0</v>
      </c>
      <c r="Q30" s="8">
        <v>0</v>
      </c>
      <c r="R30" s="95">
        <v>0</v>
      </c>
      <c r="S30" s="8">
        <v>0</v>
      </c>
      <c r="T30" s="95">
        <v>0</v>
      </c>
      <c r="U30" s="8">
        <v>0</v>
      </c>
      <c r="V30" s="8">
        <v>0</v>
      </c>
      <c r="W30" s="8">
        <f>SUM(M30:V30)</f>
        <v>3581</v>
      </c>
    </row>
    <row r="31" spans="1:24" ht="44.25" customHeight="1" x14ac:dyDescent="0.25">
      <c r="A31" s="48"/>
      <c r="B31" s="6" t="s">
        <v>95</v>
      </c>
      <c r="C31" s="75"/>
      <c r="D31" s="73"/>
      <c r="E31" s="4"/>
      <c r="F31" s="4"/>
      <c r="G31" s="4"/>
      <c r="H31" s="25" t="s">
        <v>92</v>
      </c>
      <c r="I31" s="4" t="s">
        <v>93</v>
      </c>
      <c r="J31" s="4">
        <v>520</v>
      </c>
      <c r="K31" s="7"/>
      <c r="L31" s="7"/>
      <c r="M31" s="8">
        <f>M48</f>
        <v>15609.21</v>
      </c>
      <c r="N31" s="8">
        <v>0</v>
      </c>
      <c r="O31" s="8">
        <v>0</v>
      </c>
      <c r="P31" s="95">
        <v>0</v>
      </c>
      <c r="Q31" s="8">
        <v>0</v>
      </c>
      <c r="R31" s="95">
        <v>0</v>
      </c>
      <c r="S31" s="8">
        <v>0</v>
      </c>
      <c r="T31" s="95">
        <v>0</v>
      </c>
      <c r="U31" s="8">
        <v>0</v>
      </c>
      <c r="V31" s="8">
        <v>0</v>
      </c>
      <c r="W31" s="8">
        <f>SUM(M31:V31)</f>
        <v>15609.21</v>
      </c>
    </row>
    <row r="32" spans="1:24" x14ac:dyDescent="0.25">
      <c r="A32" s="48"/>
      <c r="B32" s="6" t="s">
        <v>34</v>
      </c>
      <c r="C32" s="12"/>
      <c r="D32" s="4" t="s">
        <v>3</v>
      </c>
      <c r="E32" s="16"/>
      <c r="F32" s="16"/>
      <c r="G32" s="16"/>
      <c r="H32" s="49"/>
      <c r="I32" s="27"/>
      <c r="J32" s="27"/>
      <c r="K32" s="24"/>
      <c r="L32" s="24"/>
      <c r="M32" s="24"/>
      <c r="N32" s="24"/>
      <c r="O32" s="24"/>
      <c r="P32" s="97"/>
      <c r="Q32" s="24"/>
      <c r="R32" s="96"/>
      <c r="S32" s="11"/>
      <c r="T32" s="96"/>
      <c r="U32" s="11"/>
      <c r="V32" s="11"/>
      <c r="W32" s="13"/>
    </row>
    <row r="33" spans="1:23" x14ac:dyDescent="0.25">
      <c r="A33" s="48"/>
      <c r="B33" s="6" t="s">
        <v>35</v>
      </c>
      <c r="C33" s="12"/>
      <c r="D33" s="9"/>
      <c r="E33" s="16"/>
      <c r="F33" s="16"/>
      <c r="G33" s="16"/>
      <c r="H33" s="16"/>
      <c r="I33" s="4"/>
      <c r="J33" s="4"/>
      <c r="K33" s="24">
        <f>37074.35864+13616.5752+16283.955+12440</f>
        <v>79414.88884</v>
      </c>
      <c r="L33" s="24">
        <f>18455.40136+47832.02807+40170</f>
        <v>106457.42943</v>
      </c>
      <c r="M33" s="24">
        <f>68038.4+16614.4</f>
        <v>84652.799999999988</v>
      </c>
      <c r="N33" s="24">
        <v>0</v>
      </c>
      <c r="O33" s="24">
        <v>0</v>
      </c>
      <c r="P33" s="97">
        <v>0</v>
      </c>
      <c r="Q33" s="24">
        <v>0</v>
      </c>
      <c r="R33" s="97">
        <v>0</v>
      </c>
      <c r="S33" s="24">
        <v>0</v>
      </c>
      <c r="T33" s="97">
        <v>0</v>
      </c>
      <c r="U33" s="24">
        <v>0</v>
      </c>
      <c r="V33" s="24">
        <v>0</v>
      </c>
      <c r="W33" s="24">
        <f>SUM(M33:V33)</f>
        <v>84652.799999999988</v>
      </c>
    </row>
    <row r="34" spans="1:23" x14ac:dyDescent="0.25">
      <c r="A34" s="48"/>
      <c r="B34" s="6" t="s">
        <v>36</v>
      </c>
      <c r="C34" s="12"/>
      <c r="D34" s="9"/>
      <c r="E34" s="16"/>
      <c r="F34" s="16"/>
      <c r="G34" s="16"/>
      <c r="H34" s="16"/>
      <c r="I34" s="4"/>
      <c r="J34" s="4"/>
      <c r="K34" s="24"/>
      <c r="L34" s="24"/>
      <c r="M34" s="24"/>
      <c r="N34" s="24"/>
      <c r="O34" s="24"/>
      <c r="P34" s="97"/>
      <c r="Q34" s="24"/>
      <c r="R34" s="96"/>
      <c r="S34" s="11"/>
      <c r="T34" s="96"/>
      <c r="U34" s="11"/>
      <c r="V34" s="11"/>
      <c r="W34" s="13"/>
    </row>
    <row r="35" spans="1:23" x14ac:dyDescent="0.25">
      <c r="A35" s="48"/>
      <c r="B35" s="6" t="s">
        <v>37</v>
      </c>
      <c r="C35" s="12"/>
      <c r="D35" s="9"/>
      <c r="E35" s="16"/>
      <c r="F35" s="16"/>
      <c r="G35" s="16"/>
      <c r="H35" s="16"/>
      <c r="I35" s="4"/>
      <c r="J35" s="4"/>
      <c r="K35" s="24"/>
      <c r="L35" s="24"/>
      <c r="M35" s="24"/>
      <c r="N35" s="24"/>
      <c r="O35" s="24"/>
      <c r="P35" s="97"/>
      <c r="Q35" s="24"/>
      <c r="R35" s="96"/>
      <c r="S35" s="11"/>
      <c r="T35" s="96"/>
      <c r="U35" s="11"/>
      <c r="V35" s="11"/>
      <c r="W35" s="13"/>
    </row>
    <row r="36" spans="1:23" ht="95.25" customHeight="1" x14ac:dyDescent="0.25">
      <c r="A36" s="48"/>
      <c r="B36" s="6" t="s">
        <v>112</v>
      </c>
      <c r="C36" s="75" t="s">
        <v>59</v>
      </c>
      <c r="D36" s="73" t="s">
        <v>3</v>
      </c>
      <c r="E36" s="75" t="s">
        <v>58</v>
      </c>
      <c r="F36" s="4" t="s">
        <v>45</v>
      </c>
      <c r="G36" s="4" t="s">
        <v>3</v>
      </c>
      <c r="H36" s="4" t="s">
        <v>3</v>
      </c>
      <c r="I36" s="4" t="s">
        <v>3</v>
      </c>
      <c r="J36" s="4" t="s">
        <v>3</v>
      </c>
      <c r="K36" s="50">
        <v>6</v>
      </c>
      <c r="L36" s="50">
        <v>7</v>
      </c>
      <c r="M36" s="7">
        <v>0</v>
      </c>
      <c r="N36" s="50">
        <v>1</v>
      </c>
      <c r="O36" s="50">
        <v>1</v>
      </c>
      <c r="P36" s="98">
        <v>0</v>
      </c>
      <c r="Q36" s="50">
        <v>0</v>
      </c>
      <c r="R36" s="98">
        <v>0</v>
      </c>
      <c r="S36" s="50">
        <v>0</v>
      </c>
      <c r="T36" s="98">
        <v>0</v>
      </c>
      <c r="U36" s="50">
        <v>0</v>
      </c>
      <c r="V36" s="50">
        <v>0</v>
      </c>
      <c r="W36" s="50">
        <f>SUM(M36:U36)</f>
        <v>2</v>
      </c>
    </row>
    <row r="37" spans="1:23" ht="47.25" x14ac:dyDescent="0.25">
      <c r="A37" s="48"/>
      <c r="B37" s="6" t="s">
        <v>113</v>
      </c>
      <c r="C37" s="73" t="s">
        <v>105</v>
      </c>
      <c r="D37" s="73" t="s">
        <v>3</v>
      </c>
      <c r="E37" s="73" t="s">
        <v>106</v>
      </c>
      <c r="F37" s="4" t="s">
        <v>45</v>
      </c>
      <c r="G37" s="4" t="s">
        <v>3</v>
      </c>
      <c r="H37" s="4" t="s">
        <v>3</v>
      </c>
      <c r="I37" s="4" t="s">
        <v>3</v>
      </c>
      <c r="J37" s="4" t="s">
        <v>3</v>
      </c>
      <c r="K37" s="7"/>
      <c r="L37" s="7"/>
      <c r="M37" s="7">
        <v>69.27</v>
      </c>
      <c r="N37" s="7">
        <v>0</v>
      </c>
      <c r="O37" s="7">
        <v>0</v>
      </c>
      <c r="P37" s="87">
        <v>0</v>
      </c>
      <c r="Q37" s="7">
        <v>0</v>
      </c>
      <c r="R37" s="87">
        <v>0</v>
      </c>
      <c r="S37" s="7">
        <v>0</v>
      </c>
      <c r="T37" s="87">
        <v>0</v>
      </c>
      <c r="U37" s="7">
        <v>0</v>
      </c>
      <c r="V37" s="7">
        <v>0</v>
      </c>
      <c r="W37" s="7">
        <f>M37+N37+O37+P37+Q37+R37</f>
        <v>69.27</v>
      </c>
    </row>
    <row r="38" spans="1:23" ht="31.5" x14ac:dyDescent="0.25">
      <c r="A38" s="48"/>
      <c r="B38" s="6" t="s">
        <v>114</v>
      </c>
      <c r="C38" s="73" t="s">
        <v>140</v>
      </c>
      <c r="D38" s="73" t="s">
        <v>3</v>
      </c>
      <c r="E38" s="73" t="s">
        <v>58</v>
      </c>
      <c r="F38" s="4" t="s">
        <v>45</v>
      </c>
      <c r="G38" s="4" t="s">
        <v>3</v>
      </c>
      <c r="H38" s="4" t="s">
        <v>3</v>
      </c>
      <c r="I38" s="4" t="s">
        <v>3</v>
      </c>
      <c r="J38" s="4" t="s">
        <v>3</v>
      </c>
      <c r="K38" s="7"/>
      <c r="L38" s="7"/>
      <c r="M38" s="51">
        <v>0.3</v>
      </c>
      <c r="N38" s="51">
        <v>0</v>
      </c>
      <c r="O38" s="51">
        <v>0</v>
      </c>
      <c r="P38" s="99">
        <v>0</v>
      </c>
      <c r="Q38" s="51">
        <v>0</v>
      </c>
      <c r="R38" s="99">
        <v>0</v>
      </c>
      <c r="S38" s="51">
        <v>0</v>
      </c>
      <c r="T38" s="99">
        <v>0</v>
      </c>
      <c r="U38" s="51">
        <v>0</v>
      </c>
      <c r="V38" s="51">
        <v>0</v>
      </c>
      <c r="W38" s="51">
        <f>M38+N38+O38+P38+Q38+R38</f>
        <v>0.3</v>
      </c>
    </row>
    <row r="39" spans="1:23" ht="135" customHeight="1" x14ac:dyDescent="0.25">
      <c r="A39" s="20" t="s">
        <v>135</v>
      </c>
      <c r="B39" s="5" t="s">
        <v>139</v>
      </c>
      <c r="C39" s="75"/>
      <c r="D39" s="73"/>
      <c r="E39" s="4"/>
      <c r="F39" s="4"/>
      <c r="G39" s="4"/>
      <c r="H39" s="4"/>
      <c r="I39" s="4"/>
      <c r="J39" s="4"/>
      <c r="K39" s="8"/>
      <c r="L39" s="8"/>
      <c r="M39" s="8">
        <f t="shared" ref="M39:V39" si="15">M40+M41+M42+M43+M44+M45+M46+M47+M48+M49</f>
        <v>80003.709999999992</v>
      </c>
      <c r="N39" s="8">
        <f t="shared" si="15"/>
        <v>37524.359999999993</v>
      </c>
      <c r="O39" s="8">
        <f t="shared" si="15"/>
        <v>390.4</v>
      </c>
      <c r="P39" s="95">
        <f t="shared" si="15"/>
        <v>0</v>
      </c>
      <c r="Q39" s="8">
        <f t="shared" si="15"/>
        <v>0</v>
      </c>
      <c r="R39" s="95">
        <f>R40+R41+R42+R43+R44+R45+R46+R47+R48+R49</f>
        <v>0</v>
      </c>
      <c r="S39" s="8">
        <f t="shared" si="15"/>
        <v>0</v>
      </c>
      <c r="T39" s="95">
        <f t="shared" si="15"/>
        <v>0</v>
      </c>
      <c r="U39" s="8">
        <f t="shared" si="15"/>
        <v>0</v>
      </c>
      <c r="V39" s="8">
        <f t="shared" si="15"/>
        <v>0</v>
      </c>
      <c r="W39" s="8">
        <f>SUM(M39:V39)</f>
        <v>117918.46999999997</v>
      </c>
    </row>
    <row r="40" spans="1:23" ht="17.25" customHeight="1" x14ac:dyDescent="0.25">
      <c r="A40" s="48"/>
      <c r="B40" s="5"/>
      <c r="C40" s="75"/>
      <c r="D40" s="73"/>
      <c r="E40" s="4"/>
      <c r="F40" s="4"/>
      <c r="G40" s="4"/>
      <c r="H40" s="25" t="s">
        <v>86</v>
      </c>
      <c r="I40" s="4">
        <v>1210104102</v>
      </c>
      <c r="J40" s="4">
        <v>410</v>
      </c>
      <c r="K40" s="8"/>
      <c r="L40" s="8"/>
      <c r="M40" s="8">
        <v>0</v>
      </c>
      <c r="N40" s="8">
        <v>0</v>
      </c>
      <c r="O40" s="8">
        <v>0</v>
      </c>
      <c r="P40" s="95">
        <v>0</v>
      </c>
      <c r="Q40" s="8">
        <v>0</v>
      </c>
      <c r="R40" s="95">
        <v>0</v>
      </c>
      <c r="S40" s="8">
        <v>0</v>
      </c>
      <c r="T40" s="95">
        <v>0</v>
      </c>
      <c r="U40" s="8">
        <v>0</v>
      </c>
      <c r="V40" s="8">
        <v>0</v>
      </c>
      <c r="W40" s="8">
        <f t="shared" ref="W40:W49" si="16">SUM(M40:V40)</f>
        <v>0</v>
      </c>
    </row>
    <row r="41" spans="1:23" ht="15.75" customHeight="1" x14ac:dyDescent="0.25">
      <c r="A41" s="48"/>
      <c r="B41" s="6"/>
      <c r="C41" s="75"/>
      <c r="D41" s="73"/>
      <c r="E41" s="4"/>
      <c r="F41" s="4"/>
      <c r="G41" s="4"/>
      <c r="H41" s="25" t="s">
        <v>62</v>
      </c>
      <c r="I41" s="4">
        <v>1210104102</v>
      </c>
      <c r="J41" s="4">
        <v>410</v>
      </c>
      <c r="K41" s="8"/>
      <c r="L41" s="8"/>
      <c r="M41" s="8">
        <v>0</v>
      </c>
      <c r="N41" s="8">
        <v>0</v>
      </c>
      <c r="O41" s="8">
        <v>0</v>
      </c>
      <c r="P41" s="95">
        <v>0</v>
      </c>
      <c r="Q41" s="8">
        <v>0</v>
      </c>
      <c r="R41" s="95">
        <v>0</v>
      </c>
      <c r="S41" s="8">
        <v>0</v>
      </c>
      <c r="T41" s="95">
        <v>0</v>
      </c>
      <c r="U41" s="8">
        <v>0</v>
      </c>
      <c r="V41" s="8">
        <v>0</v>
      </c>
      <c r="W41" s="8">
        <f t="shared" si="16"/>
        <v>0</v>
      </c>
    </row>
    <row r="42" spans="1:23" ht="15.75" customHeight="1" x14ac:dyDescent="0.25">
      <c r="A42" s="48"/>
      <c r="B42" s="6"/>
      <c r="C42" s="75"/>
      <c r="D42" s="73"/>
      <c r="E42" s="4"/>
      <c r="F42" s="4"/>
      <c r="G42" s="4"/>
      <c r="H42" s="25" t="s">
        <v>62</v>
      </c>
      <c r="I42" s="4">
        <v>1210104104</v>
      </c>
      <c r="J42" s="4">
        <v>410</v>
      </c>
      <c r="K42" s="8"/>
      <c r="L42" s="8"/>
      <c r="M42" s="8">
        <v>0</v>
      </c>
      <c r="N42" s="8">
        <v>0</v>
      </c>
      <c r="O42" s="8">
        <v>0</v>
      </c>
      <c r="P42" s="95">
        <v>0</v>
      </c>
      <c r="Q42" s="8">
        <v>0</v>
      </c>
      <c r="R42" s="95">
        <v>0</v>
      </c>
      <c r="S42" s="8">
        <v>0</v>
      </c>
      <c r="T42" s="95">
        <v>0</v>
      </c>
      <c r="U42" s="8">
        <v>0</v>
      </c>
      <c r="V42" s="8">
        <v>0</v>
      </c>
      <c r="W42" s="8">
        <f t="shared" si="16"/>
        <v>0</v>
      </c>
    </row>
    <row r="43" spans="1:23" ht="15.75" customHeight="1" x14ac:dyDescent="0.25">
      <c r="A43" s="48"/>
      <c r="B43" s="6"/>
      <c r="C43" s="75"/>
      <c r="D43" s="73"/>
      <c r="E43" s="4"/>
      <c r="F43" s="4"/>
      <c r="G43" s="4"/>
      <c r="H43" s="25" t="s">
        <v>63</v>
      </c>
      <c r="I43" s="25" t="s">
        <v>87</v>
      </c>
      <c r="J43" s="25" t="s">
        <v>97</v>
      </c>
      <c r="K43" s="8"/>
      <c r="L43" s="8"/>
      <c r="M43" s="8">
        <v>0</v>
      </c>
      <c r="N43" s="8">
        <v>0</v>
      </c>
      <c r="O43" s="8">
        <v>0</v>
      </c>
      <c r="P43" s="95">
        <v>0</v>
      </c>
      <c r="Q43" s="8">
        <v>0</v>
      </c>
      <c r="R43" s="95">
        <v>0</v>
      </c>
      <c r="S43" s="8">
        <v>0</v>
      </c>
      <c r="T43" s="95">
        <v>0</v>
      </c>
      <c r="U43" s="8">
        <v>0</v>
      </c>
      <c r="V43" s="8">
        <v>0</v>
      </c>
      <c r="W43" s="8">
        <f t="shared" si="16"/>
        <v>0</v>
      </c>
    </row>
    <row r="44" spans="1:23" ht="18" customHeight="1" x14ac:dyDescent="0.25">
      <c r="A44" s="48"/>
      <c r="B44" s="6"/>
      <c r="C44" s="75"/>
      <c r="D44" s="73"/>
      <c r="E44" s="4"/>
      <c r="F44" s="4"/>
      <c r="G44" s="4"/>
      <c r="H44" s="25" t="s">
        <v>50</v>
      </c>
      <c r="I44" s="4">
        <v>1210104102</v>
      </c>
      <c r="J44" s="4">
        <v>410</v>
      </c>
      <c r="K44" s="8"/>
      <c r="L44" s="8"/>
      <c r="M44" s="8">
        <v>2809.8</v>
      </c>
      <c r="N44" s="8">
        <f>7.2+69</f>
        <v>76.2</v>
      </c>
      <c r="O44" s="8">
        <v>0</v>
      </c>
      <c r="P44" s="95">
        <v>0</v>
      </c>
      <c r="Q44" s="8">
        <v>0</v>
      </c>
      <c r="R44" s="95">
        <v>0</v>
      </c>
      <c r="S44" s="8">
        <v>0</v>
      </c>
      <c r="T44" s="95">
        <v>0</v>
      </c>
      <c r="U44" s="8">
        <v>0</v>
      </c>
      <c r="V44" s="8">
        <v>0</v>
      </c>
      <c r="W44" s="8">
        <f t="shared" si="16"/>
        <v>2886</v>
      </c>
    </row>
    <row r="45" spans="1:23" ht="18" customHeight="1" x14ac:dyDescent="0.25">
      <c r="A45" s="48"/>
      <c r="B45" s="6"/>
      <c r="C45" s="75"/>
      <c r="D45" s="73"/>
      <c r="E45" s="4"/>
      <c r="F45" s="4"/>
      <c r="G45" s="4"/>
      <c r="H45" s="25" t="s">
        <v>50</v>
      </c>
      <c r="I45" s="4">
        <v>1210174102</v>
      </c>
      <c r="J45" s="4">
        <v>520</v>
      </c>
      <c r="K45" s="8"/>
      <c r="L45" s="8"/>
      <c r="M45" s="8">
        <v>0</v>
      </c>
      <c r="N45" s="8">
        <v>0</v>
      </c>
      <c r="O45" s="8">
        <v>0</v>
      </c>
      <c r="P45" s="95">
        <v>0</v>
      </c>
      <c r="Q45" s="8">
        <v>0</v>
      </c>
      <c r="R45" s="95">
        <v>0</v>
      </c>
      <c r="S45" s="8">
        <v>0</v>
      </c>
      <c r="T45" s="95">
        <v>0</v>
      </c>
      <c r="U45" s="8">
        <v>0</v>
      </c>
      <c r="V45" s="8">
        <v>0</v>
      </c>
      <c r="W45" s="8">
        <f t="shared" si="16"/>
        <v>0</v>
      </c>
    </row>
    <row r="46" spans="1:23" ht="18" customHeight="1" x14ac:dyDescent="0.25">
      <c r="A46" s="48"/>
      <c r="B46" s="6"/>
      <c r="C46" s="75"/>
      <c r="D46" s="73"/>
      <c r="E46" s="4"/>
      <c r="F46" s="4"/>
      <c r="G46" s="4"/>
      <c r="H46" s="25" t="s">
        <v>50</v>
      </c>
      <c r="I46" s="4">
        <v>1210104104</v>
      </c>
      <c r="J46" s="4">
        <v>410</v>
      </c>
      <c r="K46" s="8"/>
      <c r="L46" s="8"/>
      <c r="M46" s="8">
        <v>0</v>
      </c>
      <c r="N46" s="8">
        <f>19602.03+2.5+17495.22+20.71</f>
        <v>37120.46</v>
      </c>
      <c r="O46" s="8">
        <v>390.4</v>
      </c>
      <c r="P46" s="95">
        <v>0</v>
      </c>
      <c r="Q46" s="8">
        <v>0</v>
      </c>
      <c r="R46" s="95">
        <v>0</v>
      </c>
      <c r="S46" s="8">
        <v>0</v>
      </c>
      <c r="T46" s="95">
        <v>0</v>
      </c>
      <c r="U46" s="8">
        <v>0</v>
      </c>
      <c r="V46" s="8">
        <v>0</v>
      </c>
      <c r="W46" s="8">
        <f t="shared" si="16"/>
        <v>37510.86</v>
      </c>
    </row>
    <row r="47" spans="1:23" ht="18" customHeight="1" x14ac:dyDescent="0.25">
      <c r="A47" s="48"/>
      <c r="B47" s="6"/>
      <c r="C47" s="75"/>
      <c r="D47" s="73"/>
      <c r="E47" s="4"/>
      <c r="F47" s="4"/>
      <c r="G47" s="4"/>
      <c r="H47" s="25" t="s">
        <v>92</v>
      </c>
      <c r="I47" s="4" t="s">
        <v>93</v>
      </c>
      <c r="J47" s="4">
        <v>410</v>
      </c>
      <c r="K47" s="8"/>
      <c r="L47" s="8"/>
      <c r="M47" s="8">
        <v>3581</v>
      </c>
      <c r="N47" s="8">
        <v>0</v>
      </c>
      <c r="O47" s="8">
        <v>0</v>
      </c>
      <c r="P47" s="95">
        <v>0</v>
      </c>
      <c r="Q47" s="8">
        <v>0</v>
      </c>
      <c r="R47" s="95">
        <v>0</v>
      </c>
      <c r="S47" s="8">
        <v>0</v>
      </c>
      <c r="T47" s="95">
        <v>0</v>
      </c>
      <c r="U47" s="8">
        <v>0</v>
      </c>
      <c r="V47" s="8">
        <v>0</v>
      </c>
      <c r="W47" s="8">
        <f t="shared" si="16"/>
        <v>3581</v>
      </c>
    </row>
    <row r="48" spans="1:23" ht="18" customHeight="1" x14ac:dyDescent="0.25">
      <c r="A48" s="48"/>
      <c r="B48" s="6"/>
      <c r="C48" s="75"/>
      <c r="D48" s="73"/>
      <c r="E48" s="4"/>
      <c r="F48" s="4"/>
      <c r="G48" s="4"/>
      <c r="H48" s="25" t="s">
        <v>92</v>
      </c>
      <c r="I48" s="4" t="s">
        <v>93</v>
      </c>
      <c r="J48" s="4">
        <v>520</v>
      </c>
      <c r="K48" s="8"/>
      <c r="L48" s="8"/>
      <c r="M48" s="8">
        <v>15609.21</v>
      </c>
      <c r="N48" s="8">
        <v>0</v>
      </c>
      <c r="O48" s="8">
        <v>0</v>
      </c>
      <c r="P48" s="95">
        <v>0</v>
      </c>
      <c r="Q48" s="8">
        <v>0</v>
      </c>
      <c r="R48" s="95">
        <v>0</v>
      </c>
      <c r="S48" s="8">
        <v>0</v>
      </c>
      <c r="T48" s="95">
        <v>0</v>
      </c>
      <c r="U48" s="8">
        <v>0</v>
      </c>
      <c r="V48" s="8">
        <v>0</v>
      </c>
      <c r="W48" s="8">
        <f t="shared" si="16"/>
        <v>15609.21</v>
      </c>
    </row>
    <row r="49" spans="1:23" ht="18" customHeight="1" x14ac:dyDescent="0.25">
      <c r="A49" s="75"/>
      <c r="B49" s="6"/>
      <c r="C49" s="75"/>
      <c r="D49" s="73"/>
      <c r="E49" s="4"/>
      <c r="F49" s="4"/>
      <c r="G49" s="4"/>
      <c r="H49" s="25" t="s">
        <v>43</v>
      </c>
      <c r="I49" s="4">
        <v>1210104103</v>
      </c>
      <c r="J49" s="4">
        <v>410</v>
      </c>
      <c r="K49" s="8"/>
      <c r="L49" s="8"/>
      <c r="M49" s="8">
        <v>58003.7</v>
      </c>
      <c r="N49" s="8">
        <v>327.7</v>
      </c>
      <c r="O49" s="8">
        <v>0</v>
      </c>
      <c r="P49" s="95">
        <v>0</v>
      </c>
      <c r="Q49" s="8">
        <v>0</v>
      </c>
      <c r="R49" s="95">
        <v>0</v>
      </c>
      <c r="S49" s="8">
        <v>0</v>
      </c>
      <c r="T49" s="95">
        <v>0</v>
      </c>
      <c r="U49" s="8">
        <v>0</v>
      </c>
      <c r="V49" s="8">
        <v>0</v>
      </c>
      <c r="W49" s="8">
        <f t="shared" si="16"/>
        <v>58331.399999999994</v>
      </c>
    </row>
    <row r="50" spans="1:23" ht="98.25" customHeight="1" x14ac:dyDescent="0.25">
      <c r="A50" s="26" t="s">
        <v>136</v>
      </c>
      <c r="B50" s="52" t="s">
        <v>137</v>
      </c>
      <c r="C50" s="75"/>
      <c r="D50" s="73"/>
      <c r="E50" s="4"/>
      <c r="F50" s="4"/>
      <c r="G50" s="4"/>
      <c r="H50" s="25"/>
      <c r="I50" s="4"/>
      <c r="J50" s="4"/>
      <c r="K50" s="8"/>
      <c r="L50" s="8"/>
      <c r="M50" s="8">
        <f t="shared" ref="M50:P50" si="17">M51+M52</f>
        <v>0</v>
      </c>
      <c r="N50" s="8">
        <f t="shared" si="17"/>
        <v>1194.5</v>
      </c>
      <c r="O50" s="8">
        <f t="shared" si="17"/>
        <v>1488.6</v>
      </c>
      <c r="P50" s="95">
        <f t="shared" si="17"/>
        <v>224.7</v>
      </c>
      <c r="Q50" s="8">
        <f>Q51+Q52</f>
        <v>861.1</v>
      </c>
      <c r="R50" s="95">
        <f>R51+R52</f>
        <v>4848.3999999999996</v>
      </c>
      <c r="S50" s="8">
        <f t="shared" ref="S50:V50" si="18">S51+S52</f>
        <v>0</v>
      </c>
      <c r="T50" s="95">
        <f t="shared" si="18"/>
        <v>0</v>
      </c>
      <c r="U50" s="8">
        <f t="shared" si="18"/>
        <v>0</v>
      </c>
      <c r="V50" s="8">
        <f t="shared" si="18"/>
        <v>0</v>
      </c>
      <c r="W50" s="8">
        <f>SUM(M50:V50)</f>
        <v>8617.2999999999993</v>
      </c>
    </row>
    <row r="51" spans="1:23" ht="20.25" customHeight="1" x14ac:dyDescent="0.25">
      <c r="A51" s="48"/>
      <c r="B51" s="5"/>
      <c r="C51" s="75"/>
      <c r="D51" s="73"/>
      <c r="E51" s="4"/>
      <c r="F51" s="4"/>
      <c r="G51" s="4"/>
      <c r="H51" s="25" t="s">
        <v>43</v>
      </c>
      <c r="I51" s="4">
        <v>1210104103</v>
      </c>
      <c r="J51" s="4">
        <v>244</v>
      </c>
      <c r="K51" s="8"/>
      <c r="L51" s="8"/>
      <c r="M51" s="8">
        <v>0</v>
      </c>
      <c r="N51" s="8">
        <v>1194.5</v>
      </c>
      <c r="O51" s="8">
        <v>0</v>
      </c>
      <c r="P51" s="95">
        <v>224.7</v>
      </c>
      <c r="Q51" s="8">
        <v>861.1</v>
      </c>
      <c r="R51" s="95">
        <v>4848.3999999999996</v>
      </c>
      <c r="S51" s="8">
        <v>0</v>
      </c>
      <c r="T51" s="95">
        <v>0</v>
      </c>
      <c r="U51" s="8">
        <v>0</v>
      </c>
      <c r="V51" s="8">
        <v>0</v>
      </c>
      <c r="W51" s="8">
        <f>SUM(M51:V51)</f>
        <v>7128.7</v>
      </c>
    </row>
    <row r="52" spans="1:23" ht="18.75" customHeight="1" x14ac:dyDescent="0.25">
      <c r="A52" s="75"/>
      <c r="B52" s="6"/>
      <c r="C52" s="75"/>
      <c r="D52" s="73"/>
      <c r="E52" s="4"/>
      <c r="F52" s="4"/>
      <c r="G52" s="4"/>
      <c r="H52" s="25" t="s">
        <v>43</v>
      </c>
      <c r="I52" s="4">
        <v>1210104103</v>
      </c>
      <c r="J52" s="4">
        <v>243</v>
      </c>
      <c r="K52" s="8"/>
      <c r="L52" s="8"/>
      <c r="M52" s="8">
        <v>0</v>
      </c>
      <c r="N52" s="8">
        <v>0</v>
      </c>
      <c r="O52" s="8">
        <v>1488.6</v>
      </c>
      <c r="P52" s="95">
        <v>0</v>
      </c>
      <c r="Q52" s="8">
        <v>0</v>
      </c>
      <c r="R52" s="95">
        <v>0</v>
      </c>
      <c r="S52" s="8">
        <v>0</v>
      </c>
      <c r="T52" s="95">
        <v>0</v>
      </c>
      <c r="U52" s="8">
        <v>0</v>
      </c>
      <c r="V52" s="8">
        <v>0</v>
      </c>
      <c r="W52" s="8">
        <f>SUM(M52:V52)</f>
        <v>1488.6</v>
      </c>
    </row>
    <row r="53" spans="1:23" ht="30.75" customHeight="1" x14ac:dyDescent="0.25">
      <c r="A53" s="12" t="s">
        <v>149</v>
      </c>
      <c r="B53" s="5" t="s">
        <v>150</v>
      </c>
      <c r="C53" s="73"/>
      <c r="D53" s="73"/>
      <c r="E53" s="9"/>
      <c r="F53" s="4"/>
      <c r="G53" s="4"/>
      <c r="H53" s="25" t="s">
        <v>43</v>
      </c>
      <c r="I53" s="4">
        <v>1210104103</v>
      </c>
      <c r="J53" s="4">
        <v>244</v>
      </c>
      <c r="K53" s="8"/>
      <c r="L53" s="8"/>
      <c r="M53" s="8">
        <v>0</v>
      </c>
      <c r="N53" s="8">
        <v>0</v>
      </c>
      <c r="O53" s="8">
        <v>0</v>
      </c>
      <c r="P53" s="95">
        <v>0</v>
      </c>
      <c r="Q53" s="8">
        <v>0</v>
      </c>
      <c r="R53" s="95">
        <v>0</v>
      </c>
      <c r="S53" s="8">
        <v>0</v>
      </c>
      <c r="T53" s="95">
        <v>0</v>
      </c>
      <c r="U53" s="8">
        <v>0</v>
      </c>
      <c r="V53" s="8">
        <v>0</v>
      </c>
      <c r="W53" s="8">
        <f>SUM(M53:V53)</f>
        <v>0</v>
      </c>
    </row>
    <row r="54" spans="1:23" ht="78.75" x14ac:dyDescent="0.25">
      <c r="A54" s="12" t="s">
        <v>48</v>
      </c>
      <c r="B54" s="5" t="s">
        <v>115</v>
      </c>
      <c r="C54" s="73" t="s">
        <v>3</v>
      </c>
      <c r="D54" s="73" t="s">
        <v>3</v>
      </c>
      <c r="E54" s="73" t="s">
        <v>3</v>
      </c>
      <c r="F54" s="47" t="s">
        <v>191</v>
      </c>
      <c r="G54" s="75" t="s">
        <v>166</v>
      </c>
      <c r="H54" s="4" t="s">
        <v>3</v>
      </c>
      <c r="I54" s="4" t="s">
        <v>3</v>
      </c>
      <c r="J54" s="4" t="s">
        <v>3</v>
      </c>
      <c r="K54" s="7" t="s">
        <v>3</v>
      </c>
      <c r="L54" s="7" t="s">
        <v>3</v>
      </c>
      <c r="M54" s="7" t="s">
        <v>3</v>
      </c>
      <c r="N54" s="7" t="s">
        <v>3</v>
      </c>
      <c r="O54" s="7" t="s">
        <v>3</v>
      </c>
      <c r="P54" s="87" t="s">
        <v>3</v>
      </c>
      <c r="Q54" s="7" t="s">
        <v>3</v>
      </c>
      <c r="R54" s="87" t="s">
        <v>45</v>
      </c>
      <c r="S54" s="7" t="s">
        <v>45</v>
      </c>
      <c r="T54" s="87" t="s">
        <v>45</v>
      </c>
      <c r="U54" s="7" t="s">
        <v>45</v>
      </c>
      <c r="V54" s="7" t="s">
        <v>45</v>
      </c>
      <c r="W54" s="7" t="s">
        <v>3</v>
      </c>
    </row>
    <row r="55" spans="1:23" x14ac:dyDescent="0.25">
      <c r="A55" s="12"/>
      <c r="B55" s="5" t="s">
        <v>32</v>
      </c>
      <c r="C55" s="75"/>
      <c r="D55" s="73" t="s">
        <v>3</v>
      </c>
      <c r="E55" s="4" t="s">
        <v>3</v>
      </c>
      <c r="F55" s="4" t="s">
        <v>3</v>
      </c>
      <c r="G55" s="4" t="s">
        <v>3</v>
      </c>
      <c r="H55" s="4" t="s">
        <v>3</v>
      </c>
      <c r="I55" s="4" t="s">
        <v>3</v>
      </c>
      <c r="J55" s="4" t="s">
        <v>3</v>
      </c>
      <c r="K55" s="23">
        <v>471053</v>
      </c>
      <c r="L55" s="23">
        <v>149865.09</v>
      </c>
      <c r="M55" s="23">
        <f>SUM(M56:M68)</f>
        <v>91968.6</v>
      </c>
      <c r="N55" s="23">
        <f t="shared" ref="N55:T55" si="19">SUM(N56:N68)</f>
        <v>1316.7190000000001</v>
      </c>
      <c r="O55" s="23">
        <f t="shared" si="19"/>
        <v>1238.3</v>
      </c>
      <c r="P55" s="93">
        <f t="shared" si="19"/>
        <v>0</v>
      </c>
      <c r="Q55" s="23">
        <f t="shared" si="19"/>
        <v>74000.000000000015</v>
      </c>
      <c r="R55" s="93">
        <f t="shared" si="19"/>
        <v>30000</v>
      </c>
      <c r="S55" s="23">
        <f t="shared" si="19"/>
        <v>0</v>
      </c>
      <c r="T55" s="93">
        <f t="shared" si="19"/>
        <v>0</v>
      </c>
      <c r="U55" s="23">
        <f>SUM(U56:U66)</f>
        <v>0</v>
      </c>
      <c r="V55" s="23">
        <f>SUM(V56:V66)</f>
        <v>0</v>
      </c>
      <c r="W55" s="23">
        <f>SUM(M55:V55)</f>
        <v>198523.61900000001</v>
      </c>
    </row>
    <row r="56" spans="1:23" x14ac:dyDescent="0.25">
      <c r="A56" s="12"/>
      <c r="B56" s="5"/>
      <c r="C56" s="75"/>
      <c r="D56" s="73"/>
      <c r="E56" s="4"/>
      <c r="F56" s="4"/>
      <c r="G56" s="4"/>
      <c r="H56" s="25" t="s">
        <v>91</v>
      </c>
      <c r="I56" s="4">
        <v>1210274770</v>
      </c>
      <c r="J56" s="4">
        <v>520</v>
      </c>
      <c r="K56" s="23"/>
      <c r="L56" s="23"/>
      <c r="M56" s="23">
        <v>0</v>
      </c>
      <c r="N56" s="23">
        <v>0</v>
      </c>
      <c r="O56" s="23">
        <v>0</v>
      </c>
      <c r="P56" s="93">
        <v>0</v>
      </c>
      <c r="Q56" s="23">
        <v>0</v>
      </c>
      <c r="R56" s="93">
        <v>0</v>
      </c>
      <c r="S56" s="23">
        <v>0</v>
      </c>
      <c r="T56" s="93">
        <v>0</v>
      </c>
      <c r="U56" s="23">
        <v>0</v>
      </c>
      <c r="V56" s="23">
        <v>0</v>
      </c>
      <c r="W56" s="23">
        <f t="shared" ref="W56:W67" si="20">SUM(M56:V56)</f>
        <v>0</v>
      </c>
    </row>
    <row r="57" spans="1:23" x14ac:dyDescent="0.25">
      <c r="A57" s="12"/>
      <c r="B57" s="5"/>
      <c r="C57" s="75"/>
      <c r="D57" s="73"/>
      <c r="E57" s="4"/>
      <c r="F57" s="4"/>
      <c r="G57" s="4"/>
      <c r="H57" s="25" t="s">
        <v>91</v>
      </c>
      <c r="I57" s="4">
        <v>1210274770</v>
      </c>
      <c r="J57" s="4">
        <v>520</v>
      </c>
      <c r="K57" s="23"/>
      <c r="L57" s="23"/>
      <c r="M57" s="23">
        <v>1511</v>
      </c>
      <c r="N57" s="23">
        <v>0</v>
      </c>
      <c r="O57" s="23">
        <v>0</v>
      </c>
      <c r="P57" s="93">
        <v>0</v>
      </c>
      <c r="Q57" s="23">
        <v>4000</v>
      </c>
      <c r="R57" s="93">
        <v>0</v>
      </c>
      <c r="S57" s="23">
        <v>0</v>
      </c>
      <c r="T57" s="93">
        <v>0</v>
      </c>
      <c r="U57" s="23">
        <v>0</v>
      </c>
      <c r="V57" s="23">
        <v>0</v>
      </c>
      <c r="W57" s="23">
        <f t="shared" si="20"/>
        <v>5511</v>
      </c>
    </row>
    <row r="58" spans="1:23" x14ac:dyDescent="0.25">
      <c r="A58" s="12"/>
      <c r="B58" s="5"/>
      <c r="C58" s="75"/>
      <c r="D58" s="73"/>
      <c r="E58" s="4"/>
      <c r="F58" s="4"/>
      <c r="G58" s="4"/>
      <c r="H58" s="25" t="s">
        <v>50</v>
      </c>
      <c r="I58" s="4">
        <v>1210274770</v>
      </c>
      <c r="J58" s="4">
        <v>520</v>
      </c>
      <c r="K58" s="23"/>
      <c r="L58" s="23"/>
      <c r="M58" s="23">
        <v>44864.6</v>
      </c>
      <c r="N58" s="23">
        <v>0</v>
      </c>
      <c r="O58" s="23">
        <v>0</v>
      </c>
      <c r="P58" s="93">
        <v>0</v>
      </c>
      <c r="Q58" s="23">
        <v>25000</v>
      </c>
      <c r="R58" s="93">
        <v>0</v>
      </c>
      <c r="S58" s="23">
        <v>0</v>
      </c>
      <c r="T58" s="93">
        <v>0</v>
      </c>
      <c r="U58" s="23">
        <v>0</v>
      </c>
      <c r="V58" s="23">
        <v>0</v>
      </c>
      <c r="W58" s="23">
        <f t="shared" si="20"/>
        <v>69864.600000000006</v>
      </c>
    </row>
    <row r="59" spans="1:23" x14ac:dyDescent="0.25">
      <c r="A59" s="12"/>
      <c r="B59" s="5"/>
      <c r="C59" s="75"/>
      <c r="D59" s="73"/>
      <c r="E59" s="4"/>
      <c r="F59" s="4"/>
      <c r="G59" s="4"/>
      <c r="H59" s="25" t="s">
        <v>92</v>
      </c>
      <c r="I59" s="4">
        <v>1210204770</v>
      </c>
      <c r="J59" s="4">
        <v>410</v>
      </c>
      <c r="K59" s="23"/>
      <c r="L59" s="23"/>
      <c r="M59" s="23">
        <v>0</v>
      </c>
      <c r="N59" s="23">
        <v>0</v>
      </c>
      <c r="O59" s="23">
        <v>0</v>
      </c>
      <c r="P59" s="93">
        <v>0</v>
      </c>
      <c r="Q59" s="23">
        <v>17000</v>
      </c>
      <c r="R59" s="93">
        <v>0</v>
      </c>
      <c r="S59" s="23">
        <v>0</v>
      </c>
      <c r="T59" s="93">
        <v>0</v>
      </c>
      <c r="U59" s="23">
        <v>0</v>
      </c>
      <c r="V59" s="23">
        <v>0</v>
      </c>
      <c r="W59" s="23">
        <f t="shared" si="20"/>
        <v>17000</v>
      </c>
    </row>
    <row r="60" spans="1:23" x14ac:dyDescent="0.25">
      <c r="A60" s="12"/>
      <c r="B60" s="5"/>
      <c r="C60" s="75"/>
      <c r="D60" s="73"/>
      <c r="E60" s="4"/>
      <c r="F60" s="4"/>
      <c r="G60" s="4"/>
      <c r="H60" s="25" t="s">
        <v>184</v>
      </c>
      <c r="I60" s="4">
        <v>1210274770</v>
      </c>
      <c r="J60" s="4">
        <v>520</v>
      </c>
      <c r="K60" s="23"/>
      <c r="L60" s="23"/>
      <c r="M60" s="23">
        <v>0</v>
      </c>
      <c r="N60" s="23">
        <v>0</v>
      </c>
      <c r="O60" s="23">
        <v>0</v>
      </c>
      <c r="P60" s="93">
        <v>0</v>
      </c>
      <c r="Q60" s="23">
        <v>6409.1</v>
      </c>
      <c r="R60" s="93">
        <v>0</v>
      </c>
      <c r="S60" s="23">
        <v>0</v>
      </c>
      <c r="T60" s="93">
        <v>0</v>
      </c>
      <c r="U60" s="23">
        <v>0</v>
      </c>
      <c r="V60" s="23">
        <v>0</v>
      </c>
      <c r="W60" s="23">
        <f t="shared" si="20"/>
        <v>6409.1</v>
      </c>
    </row>
    <row r="61" spans="1:23" x14ac:dyDescent="0.25">
      <c r="A61" s="12"/>
      <c r="B61" s="5"/>
      <c r="C61" s="75"/>
      <c r="D61" s="73"/>
      <c r="E61" s="4"/>
      <c r="F61" s="4"/>
      <c r="G61" s="4"/>
      <c r="H61" s="25" t="s">
        <v>185</v>
      </c>
      <c r="I61" s="4">
        <v>1210274770</v>
      </c>
      <c r="J61" s="4">
        <v>520</v>
      </c>
      <c r="K61" s="23"/>
      <c r="L61" s="23"/>
      <c r="M61" s="23">
        <v>0</v>
      </c>
      <c r="N61" s="23">
        <v>0</v>
      </c>
      <c r="O61" s="23">
        <v>0</v>
      </c>
      <c r="P61" s="93">
        <v>0</v>
      </c>
      <c r="Q61" s="23">
        <v>17596.5</v>
      </c>
      <c r="R61" s="93">
        <v>0</v>
      </c>
      <c r="S61" s="23">
        <v>0</v>
      </c>
      <c r="T61" s="93">
        <v>0</v>
      </c>
      <c r="U61" s="23">
        <v>0</v>
      </c>
      <c r="V61" s="23">
        <v>0</v>
      </c>
      <c r="W61" s="23">
        <f t="shared" si="20"/>
        <v>17596.5</v>
      </c>
    </row>
    <row r="62" spans="1:23" x14ac:dyDescent="0.25">
      <c r="A62" s="12"/>
      <c r="B62" s="5"/>
      <c r="C62" s="75"/>
      <c r="D62" s="73"/>
      <c r="E62" s="4"/>
      <c r="F62" s="4"/>
      <c r="G62" s="4"/>
      <c r="H62" s="25" t="s">
        <v>186</v>
      </c>
      <c r="I62" s="4">
        <v>1210274770</v>
      </c>
      <c r="J62" s="4">
        <v>520</v>
      </c>
      <c r="K62" s="23"/>
      <c r="L62" s="23"/>
      <c r="M62" s="23">
        <v>0</v>
      </c>
      <c r="N62" s="23">
        <v>0</v>
      </c>
      <c r="O62" s="23">
        <v>0</v>
      </c>
      <c r="P62" s="93">
        <v>0</v>
      </c>
      <c r="Q62" s="23">
        <v>1887.6</v>
      </c>
      <c r="R62" s="93">
        <v>0</v>
      </c>
      <c r="S62" s="23">
        <v>0</v>
      </c>
      <c r="T62" s="93">
        <v>0</v>
      </c>
      <c r="U62" s="23">
        <v>0</v>
      </c>
      <c r="V62" s="23">
        <v>0</v>
      </c>
      <c r="W62" s="23">
        <f t="shared" si="20"/>
        <v>1887.6</v>
      </c>
    </row>
    <row r="63" spans="1:23" x14ac:dyDescent="0.25">
      <c r="A63" s="12"/>
      <c r="B63" s="5"/>
      <c r="C63" s="75"/>
      <c r="D63" s="73"/>
      <c r="E63" s="4"/>
      <c r="F63" s="4"/>
      <c r="G63" s="4"/>
      <c r="H63" s="25" t="s">
        <v>60</v>
      </c>
      <c r="I63" s="4">
        <v>1210274770</v>
      </c>
      <c r="J63" s="4">
        <v>520</v>
      </c>
      <c r="K63" s="23"/>
      <c r="L63" s="23"/>
      <c r="M63" s="23">
        <v>24747.7</v>
      </c>
      <c r="N63" s="23">
        <v>0</v>
      </c>
      <c r="O63" s="23">
        <v>0</v>
      </c>
      <c r="P63" s="93">
        <v>0</v>
      </c>
      <c r="Q63" s="23">
        <v>2106.8000000000002</v>
      </c>
      <c r="R63" s="93">
        <v>0</v>
      </c>
      <c r="S63" s="23">
        <v>0</v>
      </c>
      <c r="T63" s="93">
        <v>0</v>
      </c>
      <c r="U63" s="23">
        <v>0</v>
      </c>
      <c r="V63" s="23">
        <v>0</v>
      </c>
      <c r="W63" s="23">
        <f t="shared" si="20"/>
        <v>26854.5</v>
      </c>
    </row>
    <row r="64" spans="1:23" x14ac:dyDescent="0.25">
      <c r="A64" s="12"/>
      <c r="B64" s="5"/>
      <c r="C64" s="75"/>
      <c r="D64" s="73"/>
      <c r="E64" s="4"/>
      <c r="F64" s="4"/>
      <c r="G64" s="4"/>
      <c r="H64" s="25" t="s">
        <v>88</v>
      </c>
      <c r="I64" s="4">
        <v>1210274770</v>
      </c>
      <c r="J64" s="4">
        <v>520</v>
      </c>
      <c r="K64" s="23"/>
      <c r="L64" s="23"/>
      <c r="M64" s="23">
        <v>10888</v>
      </c>
      <c r="N64" s="23">
        <v>0</v>
      </c>
      <c r="O64" s="23">
        <v>0</v>
      </c>
      <c r="P64" s="93">
        <v>0</v>
      </c>
      <c r="Q64" s="23">
        <f>P64</f>
        <v>0</v>
      </c>
      <c r="R64" s="93">
        <v>0</v>
      </c>
      <c r="S64" s="23">
        <v>0</v>
      </c>
      <c r="T64" s="93">
        <v>0</v>
      </c>
      <c r="U64" s="23">
        <v>0</v>
      </c>
      <c r="V64" s="23">
        <v>0</v>
      </c>
      <c r="W64" s="23">
        <f t="shared" si="20"/>
        <v>10888</v>
      </c>
    </row>
    <row r="65" spans="1:23" x14ac:dyDescent="0.25">
      <c r="A65" s="26"/>
      <c r="B65" s="5"/>
      <c r="C65" s="75"/>
      <c r="D65" s="75"/>
      <c r="E65" s="4"/>
      <c r="F65" s="4"/>
      <c r="G65" s="4"/>
      <c r="H65" s="25" t="s">
        <v>62</v>
      </c>
      <c r="I65" s="4">
        <v>1210204770</v>
      </c>
      <c r="J65" s="4">
        <v>240</v>
      </c>
      <c r="K65" s="23"/>
      <c r="L65" s="23"/>
      <c r="M65" s="23">
        <v>120</v>
      </c>
      <c r="N65" s="23">
        <v>1316.7190000000001</v>
      </c>
      <c r="O65" s="23">
        <v>1238.3</v>
      </c>
      <c r="P65" s="93">
        <v>0</v>
      </c>
      <c r="Q65" s="23">
        <v>0</v>
      </c>
      <c r="R65" s="93">
        <v>0</v>
      </c>
      <c r="S65" s="23">
        <v>0</v>
      </c>
      <c r="T65" s="93">
        <v>0</v>
      </c>
      <c r="U65" s="23">
        <v>0</v>
      </c>
      <c r="V65" s="23">
        <v>0</v>
      </c>
      <c r="W65" s="23">
        <f t="shared" si="20"/>
        <v>2675.0190000000002</v>
      </c>
    </row>
    <row r="66" spans="1:23" x14ac:dyDescent="0.25">
      <c r="A66" s="26"/>
      <c r="B66" s="5"/>
      <c r="C66" s="75"/>
      <c r="D66" s="75"/>
      <c r="E66" s="4"/>
      <c r="F66" s="4"/>
      <c r="G66" s="4"/>
      <c r="H66" s="25" t="s">
        <v>61</v>
      </c>
      <c r="I66" s="4">
        <v>1210274770</v>
      </c>
      <c r="J66" s="4">
        <v>520</v>
      </c>
      <c r="K66" s="23"/>
      <c r="L66" s="23"/>
      <c r="M66" s="23">
        <v>9837.2999999999993</v>
      </c>
      <c r="N66" s="23">
        <v>0</v>
      </c>
      <c r="O66" s="23">
        <v>0</v>
      </c>
      <c r="P66" s="93">
        <v>0</v>
      </c>
      <c r="Q66" s="23">
        <f>P66</f>
        <v>0</v>
      </c>
      <c r="R66" s="93">
        <v>0</v>
      </c>
      <c r="S66" s="23">
        <v>0</v>
      </c>
      <c r="T66" s="93">
        <v>0</v>
      </c>
      <c r="U66" s="23">
        <v>0</v>
      </c>
      <c r="V66" s="23">
        <v>0</v>
      </c>
      <c r="W66" s="23">
        <f t="shared" si="20"/>
        <v>9837.2999999999993</v>
      </c>
    </row>
    <row r="67" spans="1:23" x14ac:dyDescent="0.25">
      <c r="A67" s="53"/>
      <c r="B67" s="5"/>
      <c r="C67" s="75"/>
      <c r="D67" s="75"/>
      <c r="E67" s="4"/>
      <c r="F67" s="4"/>
      <c r="G67" s="4"/>
      <c r="H67" s="25" t="s">
        <v>64</v>
      </c>
      <c r="I67" s="4">
        <v>1210274770</v>
      </c>
      <c r="J67" s="4">
        <v>520</v>
      </c>
      <c r="K67" s="23"/>
      <c r="L67" s="23"/>
      <c r="M67" s="23">
        <v>0</v>
      </c>
      <c r="N67" s="23">
        <v>0</v>
      </c>
      <c r="O67" s="23">
        <v>0</v>
      </c>
      <c r="P67" s="93">
        <v>0</v>
      </c>
      <c r="Q67" s="23">
        <v>0</v>
      </c>
      <c r="R67" s="93">
        <v>30000</v>
      </c>
      <c r="S67" s="23">
        <v>0</v>
      </c>
      <c r="T67" s="93">
        <v>0</v>
      </c>
      <c r="U67" s="23">
        <v>0</v>
      </c>
      <c r="V67" s="23">
        <v>0</v>
      </c>
      <c r="W67" s="23">
        <f t="shared" si="20"/>
        <v>30000</v>
      </c>
    </row>
    <row r="68" spans="1:23" x14ac:dyDescent="0.25">
      <c r="A68" s="53"/>
      <c r="B68" s="5"/>
      <c r="C68" s="75"/>
      <c r="D68" s="75"/>
      <c r="E68" s="4"/>
      <c r="F68" s="4"/>
      <c r="G68" s="4"/>
      <c r="H68" s="25"/>
      <c r="I68" s="4"/>
      <c r="J68" s="4"/>
      <c r="K68" s="23"/>
      <c r="L68" s="23"/>
      <c r="M68" s="23"/>
      <c r="N68" s="23"/>
      <c r="O68" s="23"/>
      <c r="P68" s="93"/>
      <c r="Q68" s="23"/>
      <c r="R68" s="100"/>
      <c r="S68" s="3"/>
      <c r="T68" s="100"/>
      <c r="U68" s="3"/>
      <c r="V68" s="3"/>
      <c r="W68" s="3"/>
    </row>
    <row r="69" spans="1:23" s="39" customFormat="1" x14ac:dyDescent="0.25">
      <c r="A69" s="73"/>
      <c r="B69" s="5" t="s">
        <v>96</v>
      </c>
      <c r="C69" s="75"/>
      <c r="D69" s="54"/>
      <c r="E69" s="16"/>
      <c r="F69" s="16"/>
      <c r="G69" s="16"/>
      <c r="H69" s="25"/>
      <c r="I69" s="4"/>
      <c r="J69" s="4"/>
      <c r="K69" s="7"/>
      <c r="L69" s="7"/>
      <c r="M69" s="23"/>
      <c r="N69" s="7"/>
      <c r="O69" s="7"/>
      <c r="P69" s="87"/>
      <c r="Q69" s="7"/>
      <c r="R69" s="86"/>
      <c r="S69" s="1"/>
      <c r="T69" s="86"/>
      <c r="U69" s="1"/>
      <c r="V69" s="1"/>
      <c r="W69" s="13"/>
    </row>
    <row r="70" spans="1:23" s="39" customFormat="1" x14ac:dyDescent="0.25">
      <c r="A70" s="73"/>
      <c r="B70" s="76"/>
      <c r="C70" s="73"/>
      <c r="D70" s="55"/>
      <c r="E70" s="56"/>
      <c r="F70" s="56"/>
      <c r="G70" s="56"/>
      <c r="H70" s="27"/>
      <c r="I70" s="9"/>
      <c r="J70" s="9"/>
      <c r="K70" s="24"/>
      <c r="L70" s="24"/>
      <c r="M70" s="8"/>
      <c r="N70" s="24"/>
      <c r="O70" s="24"/>
      <c r="P70" s="97"/>
      <c r="Q70" s="24"/>
      <c r="R70" s="96"/>
      <c r="S70" s="11"/>
      <c r="T70" s="96"/>
      <c r="U70" s="11"/>
      <c r="V70" s="11"/>
      <c r="W70" s="1"/>
    </row>
    <row r="71" spans="1:23" x14ac:dyDescent="0.25">
      <c r="A71" s="10"/>
      <c r="B71" s="76" t="s">
        <v>34</v>
      </c>
      <c r="C71" s="10"/>
      <c r="D71" s="9" t="s">
        <v>3</v>
      </c>
      <c r="E71" s="9" t="s">
        <v>3</v>
      </c>
      <c r="F71" s="9" t="s">
        <v>3</v>
      </c>
      <c r="G71" s="9" t="s">
        <v>3</v>
      </c>
      <c r="H71" s="56"/>
      <c r="I71" s="9"/>
      <c r="J71" s="9"/>
      <c r="K71" s="57"/>
      <c r="L71" s="57"/>
      <c r="M71" s="57"/>
      <c r="N71" s="57"/>
      <c r="O71" s="57"/>
      <c r="P71" s="150"/>
      <c r="Q71" s="57"/>
      <c r="R71" s="101"/>
      <c r="S71" s="58"/>
      <c r="T71" s="101"/>
      <c r="U71" s="58"/>
      <c r="V71" s="58"/>
      <c r="W71" s="59"/>
    </row>
    <row r="72" spans="1:23" ht="84" customHeight="1" x14ac:dyDescent="0.25">
      <c r="A72" s="12"/>
      <c r="B72" s="6" t="s">
        <v>35</v>
      </c>
      <c r="C72" s="79" t="s">
        <v>5</v>
      </c>
      <c r="D72" s="75" t="s">
        <v>3</v>
      </c>
      <c r="E72" s="4" t="s">
        <v>3</v>
      </c>
      <c r="F72" s="4" t="s">
        <v>3</v>
      </c>
      <c r="G72" s="75" t="s">
        <v>3</v>
      </c>
      <c r="H72" s="4" t="s">
        <v>3</v>
      </c>
      <c r="I72" s="4" t="s">
        <v>3</v>
      </c>
      <c r="J72" s="4" t="s">
        <v>3</v>
      </c>
      <c r="K72" s="23">
        <v>0</v>
      </c>
      <c r="L72" s="23">
        <v>40778.948230000002</v>
      </c>
      <c r="M72" s="23">
        <v>0</v>
      </c>
      <c r="N72" s="23">
        <v>0</v>
      </c>
      <c r="O72" s="23">
        <v>0</v>
      </c>
      <c r="P72" s="93">
        <v>0</v>
      </c>
      <c r="Q72" s="23">
        <v>0</v>
      </c>
      <c r="R72" s="93">
        <v>0</v>
      </c>
      <c r="S72" s="23">
        <v>0</v>
      </c>
      <c r="T72" s="93">
        <v>0</v>
      </c>
      <c r="U72" s="23">
        <v>0</v>
      </c>
      <c r="V72" s="23">
        <v>0</v>
      </c>
      <c r="W72" s="23">
        <f>SUM(M72:U72)</f>
        <v>0</v>
      </c>
    </row>
    <row r="73" spans="1:23" ht="84.75" customHeight="1" x14ac:dyDescent="0.25">
      <c r="A73" s="12"/>
      <c r="B73" s="6" t="s">
        <v>36</v>
      </c>
      <c r="C73" s="79" t="s">
        <v>5</v>
      </c>
      <c r="D73" s="73" t="s">
        <v>3</v>
      </c>
      <c r="E73" s="4" t="s">
        <v>3</v>
      </c>
      <c r="F73" s="4" t="s">
        <v>3</v>
      </c>
      <c r="G73" s="73" t="s">
        <v>3</v>
      </c>
      <c r="H73" s="4" t="s">
        <v>3</v>
      </c>
      <c r="I73" s="4" t="s">
        <v>3</v>
      </c>
      <c r="J73" s="4" t="s">
        <v>3</v>
      </c>
      <c r="K73" s="23"/>
      <c r="L73" s="23"/>
      <c r="M73" s="23">
        <v>0</v>
      </c>
      <c r="N73" s="23">
        <v>0</v>
      </c>
      <c r="O73" s="23">
        <v>0</v>
      </c>
      <c r="P73" s="93">
        <v>0</v>
      </c>
      <c r="Q73" s="23">
        <v>0</v>
      </c>
      <c r="R73" s="93">
        <v>0</v>
      </c>
      <c r="S73" s="23">
        <v>0</v>
      </c>
      <c r="T73" s="93">
        <v>0</v>
      </c>
      <c r="U73" s="23">
        <v>0</v>
      </c>
      <c r="V73" s="23">
        <v>0</v>
      </c>
      <c r="W73" s="23">
        <f>SUM(M73:V73)</f>
        <v>0</v>
      </c>
    </row>
    <row r="74" spans="1:23" ht="99" customHeight="1" x14ac:dyDescent="0.25">
      <c r="A74" s="12"/>
      <c r="B74" s="6" t="s">
        <v>37</v>
      </c>
      <c r="C74" s="79" t="s">
        <v>5</v>
      </c>
      <c r="D74" s="73" t="s">
        <v>3</v>
      </c>
      <c r="E74" s="16"/>
      <c r="F74" s="4" t="s">
        <v>3</v>
      </c>
      <c r="G74" s="73" t="s">
        <v>3</v>
      </c>
      <c r="H74" s="4" t="s">
        <v>3</v>
      </c>
      <c r="I74" s="4" t="s">
        <v>3</v>
      </c>
      <c r="J74" s="4" t="s">
        <v>3</v>
      </c>
      <c r="K74" s="23"/>
      <c r="L74" s="23"/>
      <c r="M74" s="23">
        <v>0</v>
      </c>
      <c r="N74" s="23">
        <v>0</v>
      </c>
      <c r="O74" s="23">
        <v>0</v>
      </c>
      <c r="P74" s="93">
        <v>0</v>
      </c>
      <c r="Q74" s="23">
        <v>0</v>
      </c>
      <c r="R74" s="93">
        <v>0</v>
      </c>
      <c r="S74" s="23">
        <v>0</v>
      </c>
      <c r="T74" s="93">
        <v>0</v>
      </c>
      <c r="U74" s="23">
        <v>0</v>
      </c>
      <c r="V74" s="23">
        <v>0</v>
      </c>
      <c r="W74" s="23">
        <f>SUM(M74:V74)</f>
        <v>0</v>
      </c>
    </row>
    <row r="75" spans="1:23" s="81" customFormat="1" ht="102.75" customHeight="1" x14ac:dyDescent="0.25">
      <c r="A75" s="114"/>
      <c r="B75" s="112" t="s">
        <v>197</v>
      </c>
      <c r="C75" s="114" t="s">
        <v>59</v>
      </c>
      <c r="D75" s="113" t="s">
        <v>3</v>
      </c>
      <c r="E75" s="114" t="s">
        <v>58</v>
      </c>
      <c r="F75" s="105" t="s">
        <v>45</v>
      </c>
      <c r="G75" s="105" t="s">
        <v>3</v>
      </c>
      <c r="H75" s="105" t="s">
        <v>3</v>
      </c>
      <c r="I75" s="105" t="s">
        <v>3</v>
      </c>
      <c r="J75" s="105" t="s">
        <v>3</v>
      </c>
      <c r="K75" s="98">
        <v>4</v>
      </c>
      <c r="L75" s="98">
        <v>2</v>
      </c>
      <c r="M75" s="98">
        <v>5</v>
      </c>
      <c r="N75" s="98">
        <v>0</v>
      </c>
      <c r="O75" s="98">
        <v>0</v>
      </c>
      <c r="P75" s="98">
        <v>0</v>
      </c>
      <c r="Q75" s="98">
        <v>2</v>
      </c>
      <c r="R75" s="102">
        <v>2</v>
      </c>
      <c r="S75" s="102">
        <v>0</v>
      </c>
      <c r="T75" s="102">
        <v>0</v>
      </c>
      <c r="U75" s="102">
        <v>0</v>
      </c>
      <c r="V75" s="102">
        <v>0</v>
      </c>
      <c r="W75" s="115">
        <f>SUM(M75:V75)</f>
        <v>9</v>
      </c>
    </row>
    <row r="76" spans="1:23" ht="88.5" customHeight="1" x14ac:dyDescent="0.25">
      <c r="A76" s="12" t="s">
        <v>49</v>
      </c>
      <c r="B76" s="5" t="s">
        <v>116</v>
      </c>
      <c r="C76" s="73" t="s">
        <v>3</v>
      </c>
      <c r="D76" s="73" t="s">
        <v>3</v>
      </c>
      <c r="E76" s="73" t="s">
        <v>3</v>
      </c>
      <c r="F76" s="47" t="s">
        <v>191</v>
      </c>
      <c r="G76" s="75" t="s">
        <v>166</v>
      </c>
      <c r="H76" s="4" t="s">
        <v>3</v>
      </c>
      <c r="I76" s="4" t="s">
        <v>3</v>
      </c>
      <c r="J76" s="4" t="s">
        <v>3</v>
      </c>
      <c r="K76" s="7" t="s">
        <v>3</v>
      </c>
      <c r="L76" s="7" t="s">
        <v>3</v>
      </c>
      <c r="M76" s="7" t="s">
        <v>3</v>
      </c>
      <c r="N76" s="7" t="s">
        <v>3</v>
      </c>
      <c r="O76" s="7" t="s">
        <v>3</v>
      </c>
      <c r="P76" s="87" t="s">
        <v>3</v>
      </c>
      <c r="Q76" s="7" t="s">
        <v>3</v>
      </c>
      <c r="R76" s="86" t="s">
        <v>144</v>
      </c>
      <c r="S76" s="1" t="s">
        <v>144</v>
      </c>
      <c r="T76" s="86" t="s">
        <v>144</v>
      </c>
      <c r="U76" s="1" t="s">
        <v>144</v>
      </c>
      <c r="V76" s="1" t="s">
        <v>144</v>
      </c>
      <c r="W76" s="1" t="s">
        <v>3</v>
      </c>
    </row>
    <row r="77" spans="1:23" x14ac:dyDescent="0.25">
      <c r="A77" s="12"/>
      <c r="B77" s="5" t="s">
        <v>32</v>
      </c>
      <c r="C77" s="75"/>
      <c r="D77" s="4" t="s">
        <v>45</v>
      </c>
      <c r="E77" s="4" t="s">
        <v>3</v>
      </c>
      <c r="F77" s="4" t="s">
        <v>3</v>
      </c>
      <c r="G77" s="4" t="s">
        <v>3</v>
      </c>
      <c r="H77" s="4" t="s">
        <v>3</v>
      </c>
      <c r="I77" s="4" t="s">
        <v>3</v>
      </c>
      <c r="J77" s="4" t="s">
        <v>3</v>
      </c>
      <c r="K77" s="7">
        <v>62527</v>
      </c>
      <c r="L77" s="7">
        <v>14217</v>
      </c>
      <c r="M77" s="7">
        <f t="shared" ref="M77:V77" si="21">M78</f>
        <v>22000</v>
      </c>
      <c r="N77" s="7">
        <f t="shared" si="21"/>
        <v>15000</v>
      </c>
      <c r="O77" s="7">
        <f t="shared" si="21"/>
        <v>30000</v>
      </c>
      <c r="P77" s="87">
        <f t="shared" si="21"/>
        <v>80000</v>
      </c>
      <c r="Q77" s="7">
        <f t="shared" si="21"/>
        <v>80000</v>
      </c>
      <c r="R77" s="87">
        <f>R78</f>
        <v>80000</v>
      </c>
      <c r="S77" s="7">
        <f t="shared" si="21"/>
        <v>80000</v>
      </c>
      <c r="T77" s="87">
        <f t="shared" si="21"/>
        <v>80000</v>
      </c>
      <c r="U77" s="7">
        <f t="shared" si="21"/>
        <v>61424</v>
      </c>
      <c r="V77" s="7">
        <f t="shared" si="21"/>
        <v>76800</v>
      </c>
      <c r="W77" s="7">
        <f>SUM(M77:V77)</f>
        <v>605224</v>
      </c>
    </row>
    <row r="78" spans="1:23" x14ac:dyDescent="0.25">
      <c r="A78" s="12"/>
      <c r="B78" s="5"/>
      <c r="C78" s="75"/>
      <c r="D78" s="73"/>
      <c r="E78" s="4"/>
      <c r="F78" s="4"/>
      <c r="G78" s="4"/>
      <c r="H78" s="25" t="s">
        <v>64</v>
      </c>
      <c r="I78" s="25" t="s">
        <v>89</v>
      </c>
      <c r="J78" s="25" t="s">
        <v>99</v>
      </c>
      <c r="K78" s="7"/>
      <c r="L78" s="7"/>
      <c r="M78" s="7">
        <v>22000</v>
      </c>
      <c r="N78" s="7">
        <v>15000</v>
      </c>
      <c r="O78" s="7">
        <v>30000</v>
      </c>
      <c r="P78" s="87">
        <v>80000</v>
      </c>
      <c r="Q78" s="7">
        <v>80000</v>
      </c>
      <c r="R78" s="87">
        <v>80000</v>
      </c>
      <c r="S78" s="7">
        <v>80000</v>
      </c>
      <c r="T78" s="87">
        <v>80000</v>
      </c>
      <c r="U78" s="7">
        <v>61424</v>
      </c>
      <c r="V78" s="7">
        <v>76800</v>
      </c>
      <c r="W78" s="7">
        <f>SUM(M78:V78)</f>
        <v>605224</v>
      </c>
    </row>
    <row r="79" spans="1:23" x14ac:dyDescent="0.25">
      <c r="A79" s="12"/>
      <c r="B79" s="6" t="s">
        <v>34</v>
      </c>
      <c r="C79" s="12"/>
      <c r="D79" s="4" t="s">
        <v>3</v>
      </c>
      <c r="E79" s="16"/>
      <c r="F79" s="16"/>
      <c r="G79" s="16"/>
      <c r="H79" s="16"/>
      <c r="I79" s="4"/>
      <c r="J79" s="4"/>
      <c r="K79" s="7"/>
      <c r="L79" s="7"/>
      <c r="M79" s="7"/>
      <c r="N79" s="7"/>
      <c r="O79" s="7"/>
      <c r="P79" s="87"/>
      <c r="Q79" s="7"/>
      <c r="R79" s="86"/>
      <c r="S79" s="1"/>
      <c r="T79" s="86"/>
      <c r="U79" s="1"/>
      <c r="V79" s="1"/>
      <c r="W79" s="1"/>
    </row>
    <row r="80" spans="1:23" ht="48" customHeight="1" x14ac:dyDescent="0.25">
      <c r="A80" s="12"/>
      <c r="B80" s="6" t="s">
        <v>35</v>
      </c>
      <c r="C80" s="75" t="s">
        <v>5</v>
      </c>
      <c r="D80" s="75" t="s">
        <v>3</v>
      </c>
      <c r="E80" s="4" t="s">
        <v>3</v>
      </c>
      <c r="F80" s="4" t="s">
        <v>3</v>
      </c>
      <c r="G80" s="75" t="s">
        <v>3</v>
      </c>
      <c r="H80" s="4" t="s">
        <v>3</v>
      </c>
      <c r="I80" s="4" t="s">
        <v>3</v>
      </c>
      <c r="J80" s="4" t="s">
        <v>3</v>
      </c>
      <c r="K80" s="7">
        <v>0</v>
      </c>
      <c r="L80" s="7">
        <v>0</v>
      </c>
      <c r="M80" s="60"/>
      <c r="N80" s="60"/>
      <c r="O80" s="60"/>
      <c r="P80" s="151"/>
      <c r="Q80" s="60"/>
      <c r="R80" s="103"/>
      <c r="S80" s="61"/>
      <c r="T80" s="103"/>
      <c r="U80" s="61"/>
      <c r="V80" s="61"/>
      <c r="W80" s="13"/>
    </row>
    <row r="81" spans="1:23" ht="48" customHeight="1" x14ac:dyDescent="0.25">
      <c r="A81" s="12"/>
      <c r="B81" s="6" t="s">
        <v>36</v>
      </c>
      <c r="C81" s="75" t="s">
        <v>5</v>
      </c>
      <c r="D81" s="73" t="s">
        <v>3</v>
      </c>
      <c r="E81" s="4" t="s">
        <v>3</v>
      </c>
      <c r="F81" s="4" t="s">
        <v>3</v>
      </c>
      <c r="G81" s="73" t="s">
        <v>3</v>
      </c>
      <c r="H81" s="4" t="s">
        <v>3</v>
      </c>
      <c r="I81" s="4" t="s">
        <v>3</v>
      </c>
      <c r="J81" s="4" t="s">
        <v>3</v>
      </c>
      <c r="K81" s="7"/>
      <c r="L81" s="7"/>
      <c r="M81" s="7"/>
      <c r="N81" s="7"/>
      <c r="O81" s="7"/>
      <c r="P81" s="87"/>
      <c r="Q81" s="7"/>
      <c r="R81" s="86"/>
      <c r="S81" s="1"/>
      <c r="T81" s="86"/>
      <c r="U81" s="1"/>
      <c r="V81" s="1"/>
      <c r="W81" s="13"/>
    </row>
    <row r="82" spans="1:23" ht="48" customHeight="1" x14ac:dyDescent="0.25">
      <c r="A82" s="12"/>
      <c r="B82" s="6" t="s">
        <v>37</v>
      </c>
      <c r="C82" s="75" t="s">
        <v>5</v>
      </c>
      <c r="D82" s="73" t="s">
        <v>3</v>
      </c>
      <c r="E82" s="16"/>
      <c r="F82" s="4" t="s">
        <v>3</v>
      </c>
      <c r="G82" s="73" t="s">
        <v>3</v>
      </c>
      <c r="H82" s="4" t="s">
        <v>3</v>
      </c>
      <c r="I82" s="4" t="s">
        <v>3</v>
      </c>
      <c r="J82" s="4" t="s">
        <v>3</v>
      </c>
      <c r="K82" s="7"/>
      <c r="L82" s="7"/>
      <c r="M82" s="7"/>
      <c r="N82" s="7"/>
      <c r="O82" s="7"/>
      <c r="P82" s="87"/>
      <c r="Q82" s="7"/>
      <c r="R82" s="86"/>
      <c r="S82" s="1"/>
      <c r="T82" s="86"/>
      <c r="U82" s="1"/>
      <c r="V82" s="1"/>
      <c r="W82" s="1"/>
    </row>
    <row r="83" spans="1:23" ht="112.5" customHeight="1" x14ac:dyDescent="0.25">
      <c r="A83" s="12"/>
      <c r="B83" s="6" t="s">
        <v>117</v>
      </c>
      <c r="C83" s="73" t="s">
        <v>28</v>
      </c>
      <c r="D83" s="73" t="s">
        <v>3</v>
      </c>
      <c r="E83" s="75" t="s">
        <v>77</v>
      </c>
      <c r="F83" s="4" t="s">
        <v>3</v>
      </c>
      <c r="G83" s="4" t="s">
        <v>3</v>
      </c>
      <c r="H83" s="4" t="s">
        <v>3</v>
      </c>
      <c r="I83" s="4" t="s">
        <v>3</v>
      </c>
      <c r="J83" s="4" t="s">
        <v>3</v>
      </c>
      <c r="K83" s="62">
        <v>95.3</v>
      </c>
      <c r="L83" s="62">
        <v>22.7</v>
      </c>
      <c r="M83" s="63">
        <v>100</v>
      </c>
      <c r="N83" s="63">
        <v>100</v>
      </c>
      <c r="O83" s="63">
        <v>100</v>
      </c>
      <c r="P83" s="104">
        <v>100</v>
      </c>
      <c r="Q83" s="63">
        <v>100</v>
      </c>
      <c r="R83" s="104">
        <v>100</v>
      </c>
      <c r="S83" s="63">
        <v>100</v>
      </c>
      <c r="T83" s="104">
        <v>100</v>
      </c>
      <c r="U83" s="63">
        <v>100</v>
      </c>
      <c r="V83" s="63">
        <v>100</v>
      </c>
      <c r="W83" s="63">
        <v>100</v>
      </c>
    </row>
    <row r="84" spans="1:23" ht="151.5" customHeight="1" x14ac:dyDescent="0.25">
      <c r="A84" s="12" t="s">
        <v>152</v>
      </c>
      <c r="B84" s="5" t="s">
        <v>159</v>
      </c>
      <c r="C84" s="73" t="s">
        <v>3</v>
      </c>
      <c r="D84" s="73" t="s">
        <v>3</v>
      </c>
      <c r="E84" s="4" t="s">
        <v>3</v>
      </c>
      <c r="F84" s="4">
        <v>2019</v>
      </c>
      <c r="G84" s="73" t="s">
        <v>180</v>
      </c>
      <c r="H84" s="4" t="s">
        <v>3</v>
      </c>
      <c r="I84" s="4" t="s">
        <v>3</v>
      </c>
      <c r="J84" s="4" t="s">
        <v>3</v>
      </c>
      <c r="K84" s="4" t="s">
        <v>3</v>
      </c>
      <c r="L84" s="4" t="s">
        <v>3</v>
      </c>
      <c r="M84" s="4" t="s">
        <v>3</v>
      </c>
      <c r="N84" s="4" t="s">
        <v>3</v>
      </c>
      <c r="O84" s="4" t="s">
        <v>3</v>
      </c>
      <c r="P84" s="105" t="s">
        <v>3</v>
      </c>
      <c r="Q84" s="4" t="s">
        <v>3</v>
      </c>
      <c r="R84" s="105" t="s">
        <v>3</v>
      </c>
      <c r="S84" s="4" t="s">
        <v>3</v>
      </c>
      <c r="T84" s="105" t="s">
        <v>3</v>
      </c>
      <c r="U84" s="4" t="s">
        <v>3</v>
      </c>
      <c r="V84" s="4" t="s">
        <v>45</v>
      </c>
      <c r="W84" s="4" t="s">
        <v>3</v>
      </c>
    </row>
    <row r="85" spans="1:23" ht="18" customHeight="1" x14ac:dyDescent="0.25">
      <c r="A85" s="12"/>
      <c r="B85" s="5" t="s">
        <v>32</v>
      </c>
      <c r="C85" s="73"/>
      <c r="D85" s="73"/>
      <c r="E85" s="56"/>
      <c r="F85" s="4"/>
      <c r="G85" s="73"/>
      <c r="H85" s="9"/>
      <c r="I85" s="9"/>
      <c r="J85" s="9"/>
      <c r="K85" s="24"/>
      <c r="L85" s="24"/>
      <c r="M85" s="23">
        <f>SUM(M87:M90)</f>
        <v>0</v>
      </c>
      <c r="N85" s="23">
        <v>0</v>
      </c>
      <c r="O85" s="23">
        <v>0</v>
      </c>
      <c r="P85" s="93">
        <f>P98+P92</f>
        <v>4545.5</v>
      </c>
      <c r="Q85" s="23">
        <v>0</v>
      </c>
      <c r="R85" s="23">
        <v>0</v>
      </c>
      <c r="S85" s="23">
        <v>0</v>
      </c>
      <c r="T85" s="93">
        <v>0</v>
      </c>
      <c r="U85" s="23">
        <v>0</v>
      </c>
      <c r="V85" s="23">
        <v>0</v>
      </c>
      <c r="W85" s="23">
        <f>SUM(M85:V85)</f>
        <v>4545.5</v>
      </c>
    </row>
    <row r="86" spans="1:23" ht="32.25" customHeight="1" x14ac:dyDescent="0.25">
      <c r="A86" s="12"/>
      <c r="B86" s="6" t="s">
        <v>34</v>
      </c>
      <c r="C86" s="12"/>
      <c r="D86" s="73"/>
      <c r="E86" s="56"/>
      <c r="F86" s="4"/>
      <c r="G86" s="73"/>
      <c r="H86" s="9"/>
      <c r="I86" s="9"/>
      <c r="J86" s="9"/>
      <c r="K86" s="24"/>
      <c r="L86" s="24"/>
      <c r="M86" s="23"/>
      <c r="N86" s="23"/>
      <c r="O86" s="23"/>
      <c r="P86" s="93"/>
      <c r="Q86" s="23"/>
      <c r="R86" s="23"/>
      <c r="S86" s="23"/>
      <c r="T86" s="93"/>
      <c r="U86" s="23"/>
      <c r="V86" s="23"/>
      <c r="W86" s="23"/>
    </row>
    <row r="87" spans="1:23" ht="18" customHeight="1" x14ac:dyDescent="0.25">
      <c r="A87" s="12"/>
      <c r="B87" s="6" t="s">
        <v>35</v>
      </c>
      <c r="C87" s="12"/>
      <c r="D87" s="75" t="s">
        <v>3</v>
      </c>
      <c r="E87" s="4" t="s">
        <v>3</v>
      </c>
      <c r="F87" s="4" t="s">
        <v>3</v>
      </c>
      <c r="G87" s="73"/>
      <c r="H87" s="9"/>
      <c r="I87" s="9"/>
      <c r="J87" s="9"/>
      <c r="K87" s="23">
        <f t="shared" ref="K87:O87" si="22">K94+K100</f>
        <v>0</v>
      </c>
      <c r="L87" s="23">
        <f t="shared" si="22"/>
        <v>0</v>
      </c>
      <c r="M87" s="23">
        <f t="shared" si="22"/>
        <v>0</v>
      </c>
      <c r="N87" s="23">
        <f t="shared" si="22"/>
        <v>0</v>
      </c>
      <c r="O87" s="23">
        <f t="shared" si="22"/>
        <v>0</v>
      </c>
      <c r="P87" s="93">
        <f>P94+P100</f>
        <v>450000</v>
      </c>
      <c r="Q87" s="23">
        <f t="shared" ref="Q87:U87" si="23">Q94+Q100</f>
        <v>0</v>
      </c>
      <c r="R87" s="23">
        <f t="shared" si="23"/>
        <v>0</v>
      </c>
      <c r="S87" s="23">
        <f t="shared" si="23"/>
        <v>0</v>
      </c>
      <c r="T87" s="93">
        <f t="shared" si="23"/>
        <v>0</v>
      </c>
      <c r="U87" s="23">
        <f t="shared" si="23"/>
        <v>0</v>
      </c>
      <c r="V87" s="23">
        <v>0</v>
      </c>
      <c r="W87" s="23">
        <f>SUM(M87:U87)</f>
        <v>450000</v>
      </c>
    </row>
    <row r="88" spans="1:23" ht="22.5" customHeight="1" x14ac:dyDescent="0.25">
      <c r="A88" s="12"/>
      <c r="B88" s="6" t="s">
        <v>36</v>
      </c>
      <c r="C88" s="12"/>
      <c r="D88" s="75" t="s">
        <v>3</v>
      </c>
      <c r="E88" s="4" t="s">
        <v>3</v>
      </c>
      <c r="F88" s="4" t="s">
        <v>3</v>
      </c>
      <c r="G88" s="73"/>
      <c r="H88" s="9"/>
      <c r="I88" s="9"/>
      <c r="J88" s="9"/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93">
        <v>0</v>
      </c>
      <c r="Q88" s="23">
        <v>0</v>
      </c>
      <c r="R88" s="23">
        <v>0</v>
      </c>
      <c r="S88" s="23">
        <v>0</v>
      </c>
      <c r="T88" s="93">
        <v>0</v>
      </c>
      <c r="U88" s="23">
        <v>0</v>
      </c>
      <c r="V88" s="23">
        <v>0</v>
      </c>
      <c r="W88" s="23">
        <f>SUM(M88:U88)</f>
        <v>0</v>
      </c>
    </row>
    <row r="89" spans="1:23" ht="21" customHeight="1" x14ac:dyDescent="0.25">
      <c r="A89" s="12"/>
      <c r="B89" s="6" t="s">
        <v>37</v>
      </c>
      <c r="C89" s="12"/>
      <c r="D89" s="75" t="s">
        <v>3</v>
      </c>
      <c r="E89" s="4" t="s">
        <v>3</v>
      </c>
      <c r="F89" s="4" t="s">
        <v>3</v>
      </c>
      <c r="G89" s="73"/>
      <c r="H89" s="9"/>
      <c r="I89" s="9"/>
      <c r="J89" s="9"/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93">
        <v>0</v>
      </c>
      <c r="Q89" s="23">
        <v>0</v>
      </c>
      <c r="R89" s="93">
        <v>0</v>
      </c>
      <c r="S89" s="23">
        <v>0</v>
      </c>
      <c r="T89" s="93">
        <v>0</v>
      </c>
      <c r="U89" s="23">
        <v>0</v>
      </c>
      <c r="V89" s="23">
        <v>0</v>
      </c>
      <c r="W89" s="23">
        <f>SUM(M89:U89)</f>
        <v>0</v>
      </c>
    </row>
    <row r="90" spans="1:23" ht="36.75" customHeight="1" x14ac:dyDescent="0.25">
      <c r="A90" s="12"/>
      <c r="B90" s="6" t="s">
        <v>157</v>
      </c>
      <c r="C90" s="12" t="s">
        <v>158</v>
      </c>
      <c r="D90" s="75" t="s">
        <v>3</v>
      </c>
      <c r="E90" s="4" t="s">
        <v>181</v>
      </c>
      <c r="F90" s="4" t="s">
        <v>3</v>
      </c>
      <c r="G90" s="73"/>
      <c r="H90" s="9"/>
      <c r="I90" s="9"/>
      <c r="J90" s="9"/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93">
        <v>6.8754</v>
      </c>
      <c r="Q90" s="23">
        <v>0</v>
      </c>
      <c r="R90" s="93">
        <v>0</v>
      </c>
      <c r="S90" s="23">
        <v>0</v>
      </c>
      <c r="T90" s="93">
        <v>0</v>
      </c>
      <c r="U90" s="23">
        <v>0</v>
      </c>
      <c r="V90" s="23">
        <v>0</v>
      </c>
      <c r="W90" s="23">
        <v>6.88</v>
      </c>
    </row>
    <row r="91" spans="1:23" ht="126.75" customHeight="1" x14ac:dyDescent="0.25">
      <c r="A91" s="12" t="s">
        <v>153</v>
      </c>
      <c r="B91" s="6" t="s">
        <v>161</v>
      </c>
      <c r="C91" s="75" t="s">
        <v>5</v>
      </c>
      <c r="D91" s="75" t="s">
        <v>3</v>
      </c>
      <c r="E91" s="4" t="s">
        <v>3</v>
      </c>
      <c r="F91" s="4" t="s">
        <v>3</v>
      </c>
      <c r="G91" s="75" t="s">
        <v>154</v>
      </c>
      <c r="H91" s="73" t="s">
        <v>3</v>
      </c>
      <c r="I91" s="73" t="s">
        <v>3</v>
      </c>
      <c r="J91" s="73" t="s">
        <v>3</v>
      </c>
      <c r="K91" s="8" t="s">
        <v>3</v>
      </c>
      <c r="L91" s="8" t="s">
        <v>3</v>
      </c>
      <c r="M91" s="8" t="s">
        <v>3</v>
      </c>
      <c r="N91" s="8" t="s">
        <v>3</v>
      </c>
      <c r="O91" s="8" t="s">
        <v>3</v>
      </c>
      <c r="P91" s="95" t="s">
        <v>3</v>
      </c>
      <c r="Q91" s="8" t="s">
        <v>3</v>
      </c>
      <c r="R91" s="94" t="s">
        <v>144</v>
      </c>
      <c r="S91" s="2" t="s">
        <v>144</v>
      </c>
      <c r="T91" s="94" t="s">
        <v>144</v>
      </c>
      <c r="U91" s="2" t="s">
        <v>144</v>
      </c>
      <c r="V91" s="2" t="s">
        <v>144</v>
      </c>
      <c r="W91" s="3" t="s">
        <v>3</v>
      </c>
    </row>
    <row r="92" spans="1:23" ht="18.75" customHeight="1" x14ac:dyDescent="0.25">
      <c r="A92" s="12"/>
      <c r="B92" s="5" t="s">
        <v>32</v>
      </c>
      <c r="C92" s="75" t="s">
        <v>5</v>
      </c>
      <c r="D92" s="73" t="s">
        <v>3</v>
      </c>
      <c r="E92" s="4" t="s">
        <v>3</v>
      </c>
      <c r="F92" s="4" t="s">
        <v>3</v>
      </c>
      <c r="G92" s="73" t="s">
        <v>3</v>
      </c>
      <c r="H92" s="4">
        <v>1004</v>
      </c>
      <c r="I92" s="4" t="s">
        <v>155</v>
      </c>
      <c r="J92" s="4">
        <v>323</v>
      </c>
      <c r="K92" s="24"/>
      <c r="L92" s="24">
        <v>0</v>
      </c>
      <c r="M92" s="24">
        <v>0</v>
      </c>
      <c r="N92" s="24">
        <v>0</v>
      </c>
      <c r="O92" s="24">
        <v>0</v>
      </c>
      <c r="P92" s="97">
        <v>4437.5</v>
      </c>
      <c r="Q92" s="24">
        <v>0</v>
      </c>
      <c r="R92" s="97">
        <v>0</v>
      </c>
      <c r="S92" s="24">
        <v>0</v>
      </c>
      <c r="T92" s="97">
        <v>0</v>
      </c>
      <c r="U92" s="24">
        <v>0</v>
      </c>
      <c r="V92" s="24">
        <v>0</v>
      </c>
      <c r="W92" s="24">
        <f>SUM(M92:U92)</f>
        <v>4437.5</v>
      </c>
    </row>
    <row r="93" spans="1:23" ht="30.75" customHeight="1" x14ac:dyDescent="0.25">
      <c r="A93" s="12"/>
      <c r="B93" s="6" t="s">
        <v>34</v>
      </c>
      <c r="C93" s="75" t="s">
        <v>5</v>
      </c>
      <c r="D93" s="73" t="s">
        <v>3</v>
      </c>
      <c r="E93" s="4" t="s">
        <v>3</v>
      </c>
      <c r="F93" s="4" t="s">
        <v>3</v>
      </c>
      <c r="G93" s="73" t="s">
        <v>3</v>
      </c>
      <c r="H93" s="4" t="s">
        <v>3</v>
      </c>
      <c r="I93" s="4" t="s">
        <v>3</v>
      </c>
      <c r="J93" s="4" t="s">
        <v>3</v>
      </c>
      <c r="K93" s="24"/>
      <c r="L93" s="24"/>
      <c r="M93" s="24"/>
      <c r="N93" s="24"/>
      <c r="O93" s="24"/>
      <c r="P93" s="97"/>
      <c r="Q93" s="24"/>
      <c r="R93" s="97"/>
      <c r="S93" s="24"/>
      <c r="T93" s="97"/>
      <c r="U93" s="24"/>
      <c r="V93" s="24"/>
      <c r="W93" s="24"/>
    </row>
    <row r="94" spans="1:23" ht="19.5" customHeight="1" x14ac:dyDescent="0.25">
      <c r="A94" s="12"/>
      <c r="B94" s="6" t="s">
        <v>35</v>
      </c>
      <c r="C94" s="73"/>
      <c r="D94" s="73"/>
      <c r="E94" s="56"/>
      <c r="F94" s="4"/>
      <c r="G94" s="73"/>
      <c r="H94" s="4">
        <v>1004</v>
      </c>
      <c r="I94" s="4" t="s">
        <v>155</v>
      </c>
      <c r="J94" s="4">
        <v>323</v>
      </c>
      <c r="K94" s="24"/>
      <c r="L94" s="24">
        <v>0</v>
      </c>
      <c r="M94" s="24">
        <v>0</v>
      </c>
      <c r="N94" s="24">
        <v>0</v>
      </c>
      <c r="O94" s="24">
        <v>0</v>
      </c>
      <c r="P94" s="97">
        <v>439308</v>
      </c>
      <c r="Q94" s="24">
        <v>0</v>
      </c>
      <c r="R94" s="97">
        <v>0</v>
      </c>
      <c r="S94" s="24">
        <v>0</v>
      </c>
      <c r="T94" s="97">
        <v>0</v>
      </c>
      <c r="U94" s="24">
        <v>0</v>
      </c>
      <c r="V94" s="24">
        <v>0</v>
      </c>
      <c r="W94" s="24">
        <f>SUM(M94:V94)</f>
        <v>439308</v>
      </c>
    </row>
    <row r="95" spans="1:23" ht="19.5" customHeight="1" x14ac:dyDescent="0.25">
      <c r="A95" s="12"/>
      <c r="B95" s="6" t="s">
        <v>36</v>
      </c>
      <c r="C95" s="73"/>
      <c r="D95" s="73"/>
      <c r="E95" s="56"/>
      <c r="F95" s="4"/>
      <c r="G95" s="73"/>
      <c r="H95" s="9"/>
      <c r="I95" s="9"/>
      <c r="J95" s="9"/>
      <c r="K95" s="24"/>
      <c r="L95" s="24">
        <v>0</v>
      </c>
      <c r="M95" s="24">
        <v>0</v>
      </c>
      <c r="N95" s="24">
        <v>0</v>
      </c>
      <c r="O95" s="24">
        <v>0</v>
      </c>
      <c r="P95" s="97">
        <v>0</v>
      </c>
      <c r="Q95" s="24">
        <v>0</v>
      </c>
      <c r="R95" s="97">
        <v>0</v>
      </c>
      <c r="S95" s="24">
        <v>0</v>
      </c>
      <c r="T95" s="97">
        <v>0</v>
      </c>
      <c r="U95" s="24">
        <v>0</v>
      </c>
      <c r="V95" s="24">
        <v>0</v>
      </c>
      <c r="W95" s="24">
        <f t="shared" ref="W95:W96" si="24">SUM(M95:V95)</f>
        <v>0</v>
      </c>
    </row>
    <row r="96" spans="1:23" ht="19.5" customHeight="1" x14ac:dyDescent="0.25">
      <c r="A96" s="12"/>
      <c r="B96" s="6" t="s">
        <v>37</v>
      </c>
      <c r="C96" s="73"/>
      <c r="D96" s="73"/>
      <c r="E96" s="56"/>
      <c r="F96" s="4"/>
      <c r="G96" s="73"/>
      <c r="H96" s="9"/>
      <c r="I96" s="9"/>
      <c r="J96" s="9"/>
      <c r="K96" s="24"/>
      <c r="L96" s="24">
        <v>0</v>
      </c>
      <c r="M96" s="24">
        <v>0</v>
      </c>
      <c r="N96" s="24">
        <v>0</v>
      </c>
      <c r="O96" s="24">
        <v>0</v>
      </c>
      <c r="P96" s="97">
        <v>0</v>
      </c>
      <c r="Q96" s="24">
        <v>0</v>
      </c>
      <c r="R96" s="97">
        <v>0</v>
      </c>
      <c r="S96" s="24">
        <v>0</v>
      </c>
      <c r="T96" s="97">
        <v>0</v>
      </c>
      <c r="U96" s="24">
        <v>0</v>
      </c>
      <c r="V96" s="24">
        <v>0</v>
      </c>
      <c r="W96" s="24">
        <f t="shared" si="24"/>
        <v>0</v>
      </c>
    </row>
    <row r="97" spans="1:23" ht="135" customHeight="1" x14ac:dyDescent="0.25">
      <c r="A97" s="12" t="s">
        <v>156</v>
      </c>
      <c r="B97" s="6" t="s">
        <v>160</v>
      </c>
      <c r="C97" s="75" t="s">
        <v>5</v>
      </c>
      <c r="D97" s="73"/>
      <c r="E97" s="56"/>
      <c r="F97" s="4"/>
      <c r="G97" s="75" t="s">
        <v>166</v>
      </c>
      <c r="H97" s="73" t="s">
        <v>3</v>
      </c>
      <c r="I97" s="73" t="s">
        <v>3</v>
      </c>
      <c r="J97" s="73" t="s">
        <v>3</v>
      </c>
      <c r="K97" s="8" t="s">
        <v>3</v>
      </c>
      <c r="L97" s="8" t="s">
        <v>3</v>
      </c>
      <c r="M97" s="8" t="s">
        <v>3</v>
      </c>
      <c r="N97" s="8" t="s">
        <v>3</v>
      </c>
      <c r="O97" s="8" t="s">
        <v>3</v>
      </c>
      <c r="P97" s="95" t="s">
        <v>3</v>
      </c>
      <c r="Q97" s="8" t="s">
        <v>3</v>
      </c>
      <c r="R97" s="94" t="s">
        <v>144</v>
      </c>
      <c r="S97" s="2" t="s">
        <v>144</v>
      </c>
      <c r="T97" s="94" t="s">
        <v>144</v>
      </c>
      <c r="U97" s="2" t="s">
        <v>144</v>
      </c>
      <c r="V97" s="2" t="s">
        <v>144</v>
      </c>
      <c r="W97" s="3" t="s">
        <v>3</v>
      </c>
    </row>
    <row r="98" spans="1:23" ht="19.5" customHeight="1" x14ac:dyDescent="0.25">
      <c r="A98" s="12"/>
      <c r="B98" s="5" t="s">
        <v>32</v>
      </c>
      <c r="C98" s="75" t="s">
        <v>5</v>
      </c>
      <c r="D98" s="73"/>
      <c r="E98" s="56"/>
      <c r="F98" s="4"/>
      <c r="G98" s="73"/>
      <c r="H98" s="9">
        <v>1004</v>
      </c>
      <c r="I98" s="4" t="s">
        <v>155</v>
      </c>
      <c r="J98" s="4">
        <v>323</v>
      </c>
      <c r="K98" s="24"/>
      <c r="L98" s="24">
        <v>0</v>
      </c>
      <c r="M98" s="24">
        <v>0</v>
      </c>
      <c r="N98" s="24">
        <v>0</v>
      </c>
      <c r="O98" s="24">
        <v>0</v>
      </c>
      <c r="P98" s="97">
        <v>108</v>
      </c>
      <c r="Q98" s="24">
        <v>0</v>
      </c>
      <c r="R98" s="97">
        <v>0</v>
      </c>
      <c r="S98" s="24">
        <v>0</v>
      </c>
      <c r="T98" s="97">
        <v>0</v>
      </c>
      <c r="U98" s="24">
        <v>0</v>
      </c>
      <c r="V98" s="24">
        <v>0</v>
      </c>
      <c r="W98" s="24">
        <f>SUM(M98:V98)</f>
        <v>108</v>
      </c>
    </row>
    <row r="99" spans="1:23" ht="19.5" customHeight="1" x14ac:dyDescent="0.25">
      <c r="A99" s="12"/>
      <c r="B99" s="6" t="s">
        <v>34</v>
      </c>
      <c r="C99" s="75" t="s">
        <v>5</v>
      </c>
      <c r="D99" s="73"/>
      <c r="E99" s="56"/>
      <c r="F99" s="4"/>
      <c r="G99" s="73"/>
      <c r="H99" s="9"/>
      <c r="I99" s="9"/>
      <c r="J99" s="9"/>
      <c r="K99" s="24"/>
      <c r="L99" s="24"/>
      <c r="M99" s="24"/>
      <c r="N99" s="24"/>
      <c r="O99" s="24"/>
      <c r="P99" s="97"/>
      <c r="Q99" s="24"/>
      <c r="R99" s="97"/>
      <c r="S99" s="24"/>
      <c r="T99" s="97"/>
      <c r="U99" s="24"/>
      <c r="V99" s="24"/>
      <c r="W99" s="24"/>
    </row>
    <row r="100" spans="1:23" ht="19.5" customHeight="1" x14ac:dyDescent="0.25">
      <c r="A100" s="12"/>
      <c r="B100" s="6" t="s">
        <v>35</v>
      </c>
      <c r="C100" s="73"/>
      <c r="D100" s="73"/>
      <c r="E100" s="56"/>
      <c r="F100" s="4"/>
      <c r="G100" s="73"/>
      <c r="H100" s="9">
        <v>1004</v>
      </c>
      <c r="I100" s="4" t="s">
        <v>155</v>
      </c>
      <c r="J100" s="4">
        <v>323</v>
      </c>
      <c r="K100" s="24"/>
      <c r="L100" s="24">
        <v>0</v>
      </c>
      <c r="M100" s="24">
        <v>0</v>
      </c>
      <c r="N100" s="24">
        <v>0</v>
      </c>
      <c r="O100" s="24">
        <v>0</v>
      </c>
      <c r="P100" s="97">
        <v>10692</v>
      </c>
      <c r="Q100" s="24">
        <v>0</v>
      </c>
      <c r="R100" s="97">
        <v>0</v>
      </c>
      <c r="S100" s="24">
        <v>0</v>
      </c>
      <c r="T100" s="97">
        <v>0</v>
      </c>
      <c r="U100" s="24">
        <v>0</v>
      </c>
      <c r="V100" s="24">
        <v>0</v>
      </c>
      <c r="W100" s="24">
        <f>SUM(M100:V100)</f>
        <v>10692</v>
      </c>
    </row>
    <row r="101" spans="1:23" ht="19.5" customHeight="1" x14ac:dyDescent="0.25">
      <c r="A101" s="12"/>
      <c r="B101" s="6" t="s">
        <v>36</v>
      </c>
      <c r="C101" s="73"/>
      <c r="D101" s="73"/>
      <c r="E101" s="56"/>
      <c r="F101" s="4"/>
      <c r="G101" s="73"/>
      <c r="H101" s="9"/>
      <c r="I101" s="9"/>
      <c r="J101" s="9"/>
      <c r="K101" s="24"/>
      <c r="L101" s="24"/>
      <c r="M101" s="24"/>
      <c r="N101" s="24"/>
      <c r="O101" s="24"/>
      <c r="P101" s="97"/>
      <c r="Q101" s="24"/>
      <c r="R101" s="96"/>
      <c r="S101" s="1"/>
      <c r="T101" s="86"/>
      <c r="U101" s="1"/>
      <c r="V101" s="1"/>
      <c r="W101" s="1"/>
    </row>
    <row r="102" spans="1:23" ht="19.5" customHeight="1" x14ac:dyDescent="0.25">
      <c r="A102" s="12"/>
      <c r="B102" s="6" t="s">
        <v>37</v>
      </c>
      <c r="C102" s="73"/>
      <c r="D102" s="73"/>
      <c r="E102" s="56"/>
      <c r="F102" s="4"/>
      <c r="G102" s="73"/>
      <c r="H102" s="9"/>
      <c r="I102" s="9"/>
      <c r="J102" s="9"/>
      <c r="K102" s="24"/>
      <c r="L102" s="24"/>
      <c r="M102" s="24"/>
      <c r="N102" s="24"/>
      <c r="O102" s="24"/>
      <c r="P102" s="97"/>
      <c r="Q102" s="24"/>
      <c r="R102" s="96"/>
      <c r="S102" s="11"/>
      <c r="T102" s="96"/>
      <c r="U102" s="11"/>
      <c r="V102" s="11"/>
      <c r="W102" s="1"/>
    </row>
    <row r="103" spans="1:23" ht="77.25" customHeight="1" x14ac:dyDescent="0.25">
      <c r="A103" s="12"/>
      <c r="B103" s="5" t="s">
        <v>118</v>
      </c>
      <c r="C103" s="73"/>
      <c r="D103" s="73"/>
      <c r="E103" s="56"/>
      <c r="F103" s="4"/>
      <c r="G103" s="73"/>
      <c r="H103" s="9"/>
      <c r="I103" s="9"/>
      <c r="J103" s="9"/>
      <c r="K103" s="24"/>
      <c r="L103" s="24"/>
      <c r="M103" s="24"/>
      <c r="N103" s="24"/>
      <c r="O103" s="24"/>
      <c r="P103" s="97"/>
      <c r="Q103" s="24"/>
      <c r="R103" s="96"/>
      <c r="S103" s="11"/>
      <c r="T103" s="96"/>
      <c r="U103" s="11"/>
      <c r="V103" s="11"/>
      <c r="W103" s="1"/>
    </row>
    <row r="104" spans="1:23" ht="78.75" x14ac:dyDescent="0.25">
      <c r="A104" s="12" t="s">
        <v>33</v>
      </c>
      <c r="B104" s="5" t="s">
        <v>119</v>
      </c>
      <c r="C104" s="73" t="s">
        <v>3</v>
      </c>
      <c r="D104" s="73" t="s">
        <v>3</v>
      </c>
      <c r="E104" s="73" t="s">
        <v>3</v>
      </c>
      <c r="F104" s="47" t="s">
        <v>191</v>
      </c>
      <c r="G104" s="75" t="s">
        <v>166</v>
      </c>
      <c r="H104" s="73" t="s">
        <v>3</v>
      </c>
      <c r="I104" s="73" t="s">
        <v>3</v>
      </c>
      <c r="J104" s="73" t="s">
        <v>3</v>
      </c>
      <c r="K104" s="8" t="s">
        <v>3</v>
      </c>
      <c r="L104" s="8" t="s">
        <v>3</v>
      </c>
      <c r="M104" s="8" t="s">
        <v>3</v>
      </c>
      <c r="N104" s="8" t="s">
        <v>3</v>
      </c>
      <c r="O104" s="8" t="s">
        <v>3</v>
      </c>
      <c r="P104" s="95" t="s">
        <v>3</v>
      </c>
      <c r="Q104" s="8" t="s">
        <v>3</v>
      </c>
      <c r="R104" s="94" t="s">
        <v>144</v>
      </c>
      <c r="S104" s="2" t="s">
        <v>144</v>
      </c>
      <c r="T104" s="94" t="s">
        <v>144</v>
      </c>
      <c r="U104" s="2" t="s">
        <v>144</v>
      </c>
      <c r="V104" s="2" t="s">
        <v>144</v>
      </c>
      <c r="W104" s="3" t="s">
        <v>3</v>
      </c>
    </row>
    <row r="105" spans="1:23" ht="34.5" customHeight="1" x14ac:dyDescent="0.25">
      <c r="A105" s="75"/>
      <c r="B105" s="5" t="s">
        <v>32</v>
      </c>
      <c r="C105" s="75" t="s">
        <v>5</v>
      </c>
      <c r="D105" s="75" t="s">
        <v>3</v>
      </c>
      <c r="E105" s="4" t="s">
        <v>3</v>
      </c>
      <c r="F105" s="4" t="s">
        <v>3</v>
      </c>
      <c r="G105" s="4" t="s">
        <v>3</v>
      </c>
      <c r="H105" s="73" t="s">
        <v>3</v>
      </c>
      <c r="I105" s="73" t="s">
        <v>3</v>
      </c>
      <c r="J105" s="73" t="s">
        <v>3</v>
      </c>
      <c r="K105" s="14">
        <v>9600</v>
      </c>
      <c r="L105" s="14">
        <v>0</v>
      </c>
      <c r="M105" s="14">
        <f>M112</f>
        <v>39907.199999999997</v>
      </c>
      <c r="N105" s="14">
        <f>N112</f>
        <v>0</v>
      </c>
      <c r="O105" s="14">
        <f>O112</f>
        <v>0</v>
      </c>
      <c r="P105" s="90">
        <f>P112</f>
        <v>0</v>
      </c>
      <c r="Q105" s="14">
        <v>0</v>
      </c>
      <c r="R105" s="90">
        <v>0</v>
      </c>
      <c r="S105" s="14">
        <v>0</v>
      </c>
      <c r="T105" s="90">
        <v>0</v>
      </c>
      <c r="U105" s="14">
        <v>0</v>
      </c>
      <c r="V105" s="14">
        <v>0</v>
      </c>
      <c r="W105" s="14">
        <f>SUM(M105:V105)</f>
        <v>39907.199999999997</v>
      </c>
    </row>
    <row r="106" spans="1:23" ht="30" customHeight="1" x14ac:dyDescent="0.25">
      <c r="A106" s="75"/>
      <c r="B106" s="6" t="s">
        <v>34</v>
      </c>
      <c r="C106" s="12"/>
      <c r="D106" s="4" t="s">
        <v>3</v>
      </c>
      <c r="E106" s="16"/>
      <c r="F106" s="16"/>
      <c r="G106" s="16"/>
      <c r="H106" s="16"/>
      <c r="I106" s="4"/>
      <c r="J106" s="4"/>
      <c r="K106" s="14"/>
      <c r="L106" s="14"/>
      <c r="M106" s="14"/>
      <c r="N106" s="14"/>
      <c r="O106" s="14"/>
      <c r="P106" s="90"/>
      <c r="Q106" s="14"/>
      <c r="R106" s="90"/>
      <c r="S106" s="14"/>
      <c r="T106" s="90"/>
      <c r="U106" s="14"/>
      <c r="V106" s="14"/>
      <c r="W106" s="14"/>
    </row>
    <row r="107" spans="1:23" ht="15.75" customHeight="1" x14ac:dyDescent="0.25">
      <c r="A107" s="75"/>
      <c r="B107" s="6" t="s">
        <v>35</v>
      </c>
      <c r="C107" s="75" t="s">
        <v>5</v>
      </c>
      <c r="D107" s="75" t="s">
        <v>3</v>
      </c>
      <c r="E107" s="4" t="s">
        <v>3</v>
      </c>
      <c r="F107" s="4" t="s">
        <v>3</v>
      </c>
      <c r="G107" s="75" t="s">
        <v>3</v>
      </c>
      <c r="H107" s="4" t="s">
        <v>3</v>
      </c>
      <c r="I107" s="4" t="s">
        <v>3</v>
      </c>
      <c r="J107" s="4" t="s">
        <v>3</v>
      </c>
      <c r="K107" s="14">
        <v>63403.75</v>
      </c>
      <c r="L107" s="14">
        <v>27173.03</v>
      </c>
      <c r="M107" s="14">
        <v>0</v>
      </c>
      <c r="N107" s="14">
        <v>0</v>
      </c>
      <c r="O107" s="14">
        <v>0</v>
      </c>
      <c r="P107" s="90">
        <v>0</v>
      </c>
      <c r="Q107" s="14">
        <v>0</v>
      </c>
      <c r="R107" s="90">
        <v>0</v>
      </c>
      <c r="S107" s="14">
        <v>0</v>
      </c>
      <c r="T107" s="90">
        <v>0</v>
      </c>
      <c r="U107" s="14">
        <v>0</v>
      </c>
      <c r="V107" s="14">
        <v>0</v>
      </c>
      <c r="W107" s="14">
        <f>SUM(M107:V107)</f>
        <v>0</v>
      </c>
    </row>
    <row r="108" spans="1:23" ht="16.5" customHeight="1" x14ac:dyDescent="0.25">
      <c r="A108" s="75"/>
      <c r="B108" s="6" t="s">
        <v>36</v>
      </c>
      <c r="C108" s="75" t="s">
        <v>5</v>
      </c>
      <c r="D108" s="73" t="s">
        <v>3</v>
      </c>
      <c r="E108" s="4" t="s">
        <v>3</v>
      </c>
      <c r="F108" s="4" t="s">
        <v>3</v>
      </c>
      <c r="G108" s="73" t="s">
        <v>3</v>
      </c>
      <c r="H108" s="4" t="s">
        <v>3</v>
      </c>
      <c r="I108" s="4" t="s">
        <v>3</v>
      </c>
      <c r="J108" s="4" t="s">
        <v>3</v>
      </c>
      <c r="K108" s="7"/>
      <c r="L108" s="7">
        <v>600</v>
      </c>
      <c r="M108" s="7"/>
      <c r="N108" s="7"/>
      <c r="O108" s="7"/>
      <c r="P108" s="87"/>
      <c r="Q108" s="7"/>
      <c r="R108" s="86"/>
      <c r="S108" s="1"/>
      <c r="T108" s="86"/>
      <c r="U108" s="1"/>
      <c r="V108" s="1"/>
      <c r="W108" s="13"/>
    </row>
    <row r="109" spans="1:23" ht="16.5" customHeight="1" x14ac:dyDescent="0.25">
      <c r="A109" s="75"/>
      <c r="B109" s="6" t="s">
        <v>37</v>
      </c>
      <c r="C109" s="75" t="s">
        <v>5</v>
      </c>
      <c r="D109" s="73" t="s">
        <v>3</v>
      </c>
      <c r="E109" s="16"/>
      <c r="F109" s="4" t="s">
        <v>3</v>
      </c>
      <c r="G109" s="73" t="s">
        <v>3</v>
      </c>
      <c r="H109" s="4" t="s">
        <v>3</v>
      </c>
      <c r="I109" s="4" t="s">
        <v>3</v>
      </c>
      <c r="J109" s="4" t="s">
        <v>3</v>
      </c>
      <c r="K109" s="18"/>
      <c r="L109" s="18"/>
      <c r="M109" s="18"/>
      <c r="N109" s="18"/>
      <c r="O109" s="18"/>
      <c r="P109" s="108"/>
      <c r="Q109" s="18"/>
      <c r="R109" s="92"/>
      <c r="S109" s="22"/>
      <c r="T109" s="92"/>
      <c r="U109" s="22"/>
      <c r="V109" s="22"/>
      <c r="W109" s="13"/>
    </row>
    <row r="110" spans="1:23" ht="69.75" customHeight="1" x14ac:dyDescent="0.25">
      <c r="A110" s="75"/>
      <c r="B110" s="6" t="s">
        <v>120</v>
      </c>
      <c r="C110" s="75" t="s">
        <v>28</v>
      </c>
      <c r="D110" s="73" t="s">
        <v>3</v>
      </c>
      <c r="E110" s="75" t="s">
        <v>44</v>
      </c>
      <c r="F110" s="4" t="s">
        <v>3</v>
      </c>
      <c r="G110" s="4" t="s">
        <v>3</v>
      </c>
      <c r="H110" s="4" t="s">
        <v>3</v>
      </c>
      <c r="I110" s="4" t="s">
        <v>3</v>
      </c>
      <c r="J110" s="4" t="s">
        <v>3</v>
      </c>
      <c r="K110" s="50">
        <v>5</v>
      </c>
      <c r="L110" s="50">
        <v>15</v>
      </c>
      <c r="M110" s="14">
        <v>15</v>
      </c>
      <c r="N110" s="14">
        <v>15</v>
      </c>
      <c r="O110" s="14">
        <v>15</v>
      </c>
      <c r="P110" s="90">
        <v>25</v>
      </c>
      <c r="Q110" s="14">
        <v>25</v>
      </c>
      <c r="R110" s="14">
        <v>25</v>
      </c>
      <c r="S110" s="14">
        <v>0</v>
      </c>
      <c r="T110" s="90">
        <v>0</v>
      </c>
      <c r="U110" s="14">
        <v>0</v>
      </c>
      <c r="V110" s="14">
        <v>0</v>
      </c>
      <c r="W110" s="14">
        <v>25</v>
      </c>
    </row>
    <row r="111" spans="1:23" ht="63.75" customHeight="1" x14ac:dyDescent="0.25">
      <c r="A111" s="12" t="s">
        <v>66</v>
      </c>
      <c r="B111" s="5" t="s">
        <v>121</v>
      </c>
      <c r="C111" s="73" t="s">
        <v>3</v>
      </c>
      <c r="D111" s="54"/>
      <c r="E111" s="73" t="s">
        <v>3</v>
      </c>
      <c r="F111" s="47" t="s">
        <v>191</v>
      </c>
      <c r="G111" s="75" t="s">
        <v>166</v>
      </c>
      <c r="H111" s="4" t="s">
        <v>3</v>
      </c>
      <c r="I111" s="4" t="s">
        <v>3</v>
      </c>
      <c r="J111" s="4" t="s">
        <v>3</v>
      </c>
      <c r="K111" s="7" t="s">
        <v>3</v>
      </c>
      <c r="L111" s="7" t="s">
        <v>3</v>
      </c>
      <c r="M111" s="14" t="s">
        <v>3</v>
      </c>
      <c r="N111" s="14" t="s">
        <v>3</v>
      </c>
      <c r="O111" s="14" t="s">
        <v>3</v>
      </c>
      <c r="P111" s="90" t="s">
        <v>3</v>
      </c>
      <c r="Q111" s="14" t="s">
        <v>3</v>
      </c>
      <c r="R111" s="14" t="s">
        <v>144</v>
      </c>
      <c r="S111" s="14" t="s">
        <v>144</v>
      </c>
      <c r="T111" s="90" t="s">
        <v>144</v>
      </c>
      <c r="U111" s="14" t="s">
        <v>144</v>
      </c>
      <c r="V111" s="14" t="s">
        <v>144</v>
      </c>
      <c r="W111" s="14" t="s">
        <v>3</v>
      </c>
    </row>
    <row r="112" spans="1:23" ht="51.75" customHeight="1" x14ac:dyDescent="0.25">
      <c r="A112" s="75"/>
      <c r="B112" s="5" t="s">
        <v>32</v>
      </c>
      <c r="C112" s="75" t="s">
        <v>5</v>
      </c>
      <c r="D112" s="73" t="s">
        <v>3</v>
      </c>
      <c r="E112" s="4" t="s">
        <v>3</v>
      </c>
      <c r="F112" s="4" t="s">
        <v>3</v>
      </c>
      <c r="G112" s="75"/>
      <c r="H112" s="4"/>
      <c r="I112" s="4"/>
      <c r="J112" s="4"/>
      <c r="K112" s="14">
        <v>9600</v>
      </c>
      <c r="L112" s="14">
        <v>0</v>
      </c>
      <c r="M112" s="14">
        <f>M113+M114</f>
        <v>39907.199999999997</v>
      </c>
      <c r="N112" s="14">
        <f>N113+N114</f>
        <v>0</v>
      </c>
      <c r="O112" s="14">
        <f>O113+O114</f>
        <v>0</v>
      </c>
      <c r="P112" s="90">
        <f>P113+P114</f>
        <v>0</v>
      </c>
      <c r="Q112" s="14">
        <v>0</v>
      </c>
      <c r="R112" s="14">
        <v>0</v>
      </c>
      <c r="S112" s="14">
        <v>0</v>
      </c>
      <c r="T112" s="90">
        <v>0</v>
      </c>
      <c r="U112" s="14">
        <v>0</v>
      </c>
      <c r="V112" s="14">
        <v>0</v>
      </c>
      <c r="W112" s="14">
        <f>SUM(M112:V112)</f>
        <v>39907.199999999997</v>
      </c>
    </row>
    <row r="113" spans="1:24" x14ac:dyDescent="0.25">
      <c r="A113" s="75"/>
      <c r="B113" s="65"/>
      <c r="C113" s="16"/>
      <c r="D113" s="73" t="s">
        <v>3</v>
      </c>
      <c r="E113" s="4" t="s">
        <v>3</v>
      </c>
      <c r="F113" s="4" t="s">
        <v>3</v>
      </c>
      <c r="G113" s="16"/>
      <c r="H113" s="66" t="s">
        <v>43</v>
      </c>
      <c r="I113" s="73" t="s">
        <v>90</v>
      </c>
      <c r="J113" s="73">
        <v>520</v>
      </c>
      <c r="K113" s="14">
        <v>0</v>
      </c>
      <c r="L113" s="14">
        <v>0</v>
      </c>
      <c r="M113" s="14">
        <v>39907.199999999997</v>
      </c>
      <c r="N113" s="14">
        <v>0</v>
      </c>
      <c r="O113" s="14">
        <v>0</v>
      </c>
      <c r="P113" s="90">
        <v>0</v>
      </c>
      <c r="Q113" s="14">
        <v>0</v>
      </c>
      <c r="R113" s="14">
        <v>0</v>
      </c>
      <c r="S113" s="14">
        <v>0</v>
      </c>
      <c r="T113" s="90">
        <v>0</v>
      </c>
      <c r="U113" s="14">
        <v>0</v>
      </c>
      <c r="V113" s="14">
        <v>0</v>
      </c>
      <c r="W113" s="14">
        <f t="shared" ref="W113:W114" si="25">SUM(M113:V113)</f>
        <v>39907.199999999997</v>
      </c>
    </row>
    <row r="114" spans="1:24" x14ac:dyDescent="0.25">
      <c r="A114" s="75"/>
      <c r="B114" s="28"/>
      <c r="C114" s="75"/>
      <c r="D114" s="73" t="s">
        <v>3</v>
      </c>
      <c r="E114" s="4" t="s">
        <v>3</v>
      </c>
      <c r="F114" s="4" t="s">
        <v>3</v>
      </c>
      <c r="G114" s="75"/>
      <c r="H114" s="66" t="s">
        <v>60</v>
      </c>
      <c r="I114" s="73" t="s">
        <v>90</v>
      </c>
      <c r="J114" s="73">
        <v>410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90">
        <v>0</v>
      </c>
      <c r="Q114" s="14">
        <v>0</v>
      </c>
      <c r="R114" s="14">
        <v>0</v>
      </c>
      <c r="S114" s="14">
        <v>0</v>
      </c>
      <c r="T114" s="90">
        <v>0</v>
      </c>
      <c r="U114" s="14">
        <v>0</v>
      </c>
      <c r="V114" s="14">
        <v>0</v>
      </c>
      <c r="W114" s="14">
        <f t="shared" si="25"/>
        <v>0</v>
      </c>
    </row>
    <row r="115" spans="1:24" x14ac:dyDescent="0.25">
      <c r="A115" s="75"/>
      <c r="B115" s="28" t="s">
        <v>96</v>
      </c>
      <c r="C115" s="75"/>
      <c r="D115" s="73"/>
      <c r="E115" s="4"/>
      <c r="F115" s="4"/>
      <c r="G115" s="75"/>
      <c r="H115" s="66"/>
      <c r="I115" s="73"/>
      <c r="J115" s="73"/>
      <c r="K115" s="14"/>
      <c r="L115" s="14"/>
      <c r="M115" s="14"/>
      <c r="N115" s="14"/>
      <c r="O115" s="14"/>
      <c r="P115" s="90"/>
      <c r="Q115" s="14"/>
      <c r="R115" s="106"/>
      <c r="S115" s="15"/>
      <c r="T115" s="106"/>
      <c r="U115" s="15"/>
      <c r="V115" s="15"/>
      <c r="W115" s="15"/>
    </row>
    <row r="116" spans="1:24" ht="78.75" x14ac:dyDescent="0.25">
      <c r="A116" s="75"/>
      <c r="B116" s="29" t="s">
        <v>122</v>
      </c>
      <c r="C116" s="75"/>
      <c r="D116" s="73"/>
      <c r="E116" s="4"/>
      <c r="F116" s="4"/>
      <c r="G116" s="75"/>
      <c r="H116" s="66"/>
      <c r="I116" s="73"/>
      <c r="J116" s="73"/>
      <c r="K116" s="14"/>
      <c r="L116" s="14"/>
      <c r="M116" s="14"/>
      <c r="N116" s="14"/>
      <c r="O116" s="14"/>
      <c r="P116" s="90"/>
      <c r="Q116" s="14"/>
      <c r="R116" s="106"/>
      <c r="S116" s="15"/>
      <c r="T116" s="106"/>
      <c r="U116" s="15"/>
      <c r="V116" s="15"/>
      <c r="W116" s="15"/>
    </row>
    <row r="117" spans="1:24" x14ac:dyDescent="0.25">
      <c r="A117" s="75"/>
      <c r="B117" s="29" t="s">
        <v>98</v>
      </c>
      <c r="C117" s="75"/>
      <c r="D117" s="73"/>
      <c r="E117" s="4"/>
      <c r="F117" s="4" t="s">
        <v>107</v>
      </c>
      <c r="G117" s="75"/>
      <c r="H117" s="66" t="s">
        <v>43</v>
      </c>
      <c r="I117" s="73" t="s">
        <v>90</v>
      </c>
      <c r="J117" s="73">
        <v>520</v>
      </c>
      <c r="K117" s="14">
        <v>9600</v>
      </c>
      <c r="L117" s="14">
        <v>0</v>
      </c>
      <c r="M117" s="14">
        <f>M113</f>
        <v>39907.199999999997</v>
      </c>
      <c r="N117" s="14">
        <f>N113</f>
        <v>0</v>
      </c>
      <c r="O117" s="14">
        <v>0</v>
      </c>
      <c r="P117" s="90">
        <v>0</v>
      </c>
      <c r="Q117" s="14">
        <v>0</v>
      </c>
      <c r="R117" s="14">
        <v>0</v>
      </c>
      <c r="S117" s="14">
        <v>0</v>
      </c>
      <c r="T117" s="90">
        <v>0</v>
      </c>
      <c r="U117" s="14">
        <v>0</v>
      </c>
      <c r="V117" s="14">
        <v>0</v>
      </c>
      <c r="W117" s="14">
        <f>SUM(M117:V117)</f>
        <v>39907.199999999997</v>
      </c>
    </row>
    <row r="118" spans="1:24" x14ac:dyDescent="0.25">
      <c r="A118" s="75"/>
      <c r="B118" s="29" t="s">
        <v>34</v>
      </c>
      <c r="C118" s="12"/>
      <c r="D118" s="4" t="s">
        <v>3</v>
      </c>
      <c r="E118" s="16"/>
      <c r="F118" s="16"/>
      <c r="G118" s="16"/>
      <c r="H118" s="16"/>
      <c r="I118" s="4"/>
      <c r="J118" s="4"/>
      <c r="K118" s="7"/>
      <c r="L118" s="7"/>
      <c r="M118" s="14"/>
      <c r="N118" s="14"/>
      <c r="O118" s="14"/>
      <c r="P118" s="90"/>
      <c r="Q118" s="14"/>
      <c r="R118" s="14"/>
      <c r="S118" s="14"/>
      <c r="T118" s="90"/>
      <c r="U118" s="14"/>
      <c r="V118" s="14"/>
      <c r="W118" s="14"/>
    </row>
    <row r="119" spans="1:24" ht="40.5" customHeight="1" x14ac:dyDescent="0.25">
      <c r="A119" s="75"/>
      <c r="B119" s="29" t="s">
        <v>35</v>
      </c>
      <c r="C119" s="75" t="s">
        <v>5</v>
      </c>
      <c r="D119" s="75" t="s">
        <v>3</v>
      </c>
      <c r="E119" s="4" t="s">
        <v>3</v>
      </c>
      <c r="F119" s="4" t="s">
        <v>3</v>
      </c>
      <c r="G119" s="75" t="s">
        <v>3</v>
      </c>
      <c r="H119" s="4" t="s">
        <v>3</v>
      </c>
      <c r="I119" s="4" t="s">
        <v>3</v>
      </c>
      <c r="J119" s="4" t="s">
        <v>3</v>
      </c>
      <c r="K119" s="7">
        <v>63403.75</v>
      </c>
      <c r="L119" s="7">
        <v>27173.03</v>
      </c>
      <c r="M119" s="7">
        <v>0</v>
      </c>
      <c r="N119" s="7">
        <v>0</v>
      </c>
      <c r="O119" s="7">
        <v>0</v>
      </c>
      <c r="P119" s="87">
        <v>0</v>
      </c>
      <c r="Q119" s="7">
        <v>0</v>
      </c>
      <c r="R119" s="87">
        <v>0</v>
      </c>
      <c r="S119" s="7">
        <v>0</v>
      </c>
      <c r="T119" s="87">
        <v>0</v>
      </c>
      <c r="U119" s="7">
        <v>0</v>
      </c>
      <c r="V119" s="7">
        <v>0</v>
      </c>
      <c r="W119" s="7">
        <f>SUM(M119:V119)</f>
        <v>0</v>
      </c>
    </row>
    <row r="120" spans="1:24" x14ac:dyDescent="0.25">
      <c r="A120" s="75"/>
      <c r="B120" s="29" t="s">
        <v>36</v>
      </c>
      <c r="C120" s="75" t="s">
        <v>5</v>
      </c>
      <c r="D120" s="75" t="s">
        <v>3</v>
      </c>
      <c r="E120" s="4" t="s">
        <v>3</v>
      </c>
      <c r="F120" s="4" t="s">
        <v>3</v>
      </c>
      <c r="G120" s="75" t="s">
        <v>3</v>
      </c>
      <c r="H120" s="4" t="s">
        <v>3</v>
      </c>
      <c r="I120" s="4" t="s">
        <v>3</v>
      </c>
      <c r="J120" s="4" t="s">
        <v>3</v>
      </c>
      <c r="K120" s="7">
        <v>0</v>
      </c>
      <c r="L120" s="7">
        <v>600</v>
      </c>
      <c r="M120" s="7">
        <v>0</v>
      </c>
      <c r="N120" s="7">
        <v>0</v>
      </c>
      <c r="O120" s="7">
        <v>0</v>
      </c>
      <c r="P120" s="87">
        <v>0</v>
      </c>
      <c r="Q120" s="7">
        <v>0</v>
      </c>
      <c r="R120" s="87">
        <v>0</v>
      </c>
      <c r="S120" s="7">
        <v>0</v>
      </c>
      <c r="T120" s="87">
        <v>0</v>
      </c>
      <c r="U120" s="7">
        <v>0</v>
      </c>
      <c r="V120" s="7">
        <v>0</v>
      </c>
      <c r="W120" s="7">
        <f t="shared" ref="W120:W122" si="26">SUM(M120:V120)</f>
        <v>0</v>
      </c>
    </row>
    <row r="121" spans="1:24" ht="46.5" customHeight="1" x14ac:dyDescent="0.25">
      <c r="A121" s="75"/>
      <c r="B121" s="29" t="s">
        <v>37</v>
      </c>
      <c r="C121" s="75" t="s">
        <v>5</v>
      </c>
      <c r="D121" s="75" t="s">
        <v>3</v>
      </c>
      <c r="E121" s="16"/>
      <c r="F121" s="4" t="s">
        <v>3</v>
      </c>
      <c r="G121" s="75" t="s">
        <v>3</v>
      </c>
      <c r="H121" s="4" t="s">
        <v>3</v>
      </c>
      <c r="I121" s="4" t="s">
        <v>3</v>
      </c>
      <c r="J121" s="4" t="s">
        <v>3</v>
      </c>
      <c r="K121" s="7"/>
      <c r="L121" s="7">
        <v>0</v>
      </c>
      <c r="M121" s="7">
        <v>0</v>
      </c>
      <c r="N121" s="7">
        <v>0</v>
      </c>
      <c r="O121" s="7">
        <v>0</v>
      </c>
      <c r="P121" s="87">
        <v>0</v>
      </c>
      <c r="Q121" s="7">
        <v>0</v>
      </c>
      <c r="R121" s="87">
        <v>0</v>
      </c>
      <c r="S121" s="7">
        <v>0</v>
      </c>
      <c r="T121" s="87">
        <v>0</v>
      </c>
      <c r="U121" s="7">
        <v>0</v>
      </c>
      <c r="V121" s="7">
        <v>0</v>
      </c>
      <c r="W121" s="7">
        <f t="shared" si="26"/>
        <v>0</v>
      </c>
    </row>
    <row r="122" spans="1:24" ht="45.75" customHeight="1" x14ac:dyDescent="0.25">
      <c r="A122" s="75"/>
      <c r="B122" s="6" t="s">
        <v>138</v>
      </c>
      <c r="C122" s="75" t="s">
        <v>59</v>
      </c>
      <c r="D122" s="73" t="s">
        <v>3</v>
      </c>
      <c r="E122" s="75" t="s">
        <v>57</v>
      </c>
      <c r="F122" s="4" t="s">
        <v>3</v>
      </c>
      <c r="G122" s="4" t="s">
        <v>3</v>
      </c>
      <c r="H122" s="4" t="s">
        <v>3</v>
      </c>
      <c r="I122" s="4" t="s">
        <v>3</v>
      </c>
      <c r="J122" s="4" t="s">
        <v>3</v>
      </c>
      <c r="K122" s="50">
        <v>0</v>
      </c>
      <c r="L122" s="50">
        <v>1</v>
      </c>
      <c r="M122" s="7">
        <v>0</v>
      </c>
      <c r="N122" s="7">
        <v>0</v>
      </c>
      <c r="O122" s="7">
        <v>0</v>
      </c>
      <c r="P122" s="87">
        <v>0</v>
      </c>
      <c r="Q122" s="7">
        <v>0</v>
      </c>
      <c r="R122" s="7">
        <v>0</v>
      </c>
      <c r="S122" s="7">
        <v>0</v>
      </c>
      <c r="T122" s="87">
        <v>0</v>
      </c>
      <c r="U122" s="7">
        <v>0</v>
      </c>
      <c r="V122" s="7">
        <v>0</v>
      </c>
      <c r="W122" s="7">
        <f t="shared" si="26"/>
        <v>0</v>
      </c>
    </row>
    <row r="123" spans="1:24" ht="31.5" x14ac:dyDescent="0.25">
      <c r="A123" s="75"/>
      <c r="B123" s="5" t="s">
        <v>81</v>
      </c>
      <c r="C123" s="73" t="s">
        <v>3</v>
      </c>
      <c r="D123" s="73" t="s">
        <v>3</v>
      </c>
      <c r="E123" s="73" t="s">
        <v>3</v>
      </c>
      <c r="F123" s="73" t="s">
        <v>3</v>
      </c>
      <c r="G123" s="73" t="s">
        <v>3</v>
      </c>
      <c r="H123" s="73" t="s">
        <v>3</v>
      </c>
      <c r="I123" s="73" t="s">
        <v>3</v>
      </c>
      <c r="J123" s="73" t="s">
        <v>3</v>
      </c>
      <c r="K123" s="73" t="s">
        <v>3</v>
      </c>
      <c r="L123" s="73" t="s">
        <v>3</v>
      </c>
      <c r="M123" s="73" t="s">
        <v>3</v>
      </c>
      <c r="N123" s="73" t="s">
        <v>3</v>
      </c>
      <c r="O123" s="73" t="s">
        <v>3</v>
      </c>
      <c r="P123" s="113" t="s">
        <v>3</v>
      </c>
      <c r="Q123" s="73" t="s">
        <v>3</v>
      </c>
      <c r="R123" s="107" t="s">
        <v>3</v>
      </c>
      <c r="S123" s="67" t="s">
        <v>3</v>
      </c>
      <c r="T123" s="107" t="s">
        <v>3</v>
      </c>
      <c r="U123" s="67" t="s">
        <v>3</v>
      </c>
      <c r="V123" s="67"/>
      <c r="W123" s="67" t="s">
        <v>3</v>
      </c>
    </row>
    <row r="124" spans="1:24" ht="31.5" x14ac:dyDescent="0.25">
      <c r="A124" s="10" t="s">
        <v>65</v>
      </c>
      <c r="B124" s="30" t="s">
        <v>123</v>
      </c>
      <c r="C124" s="73" t="s">
        <v>3</v>
      </c>
      <c r="D124" s="73" t="s">
        <v>3</v>
      </c>
      <c r="E124" s="73" t="s">
        <v>3</v>
      </c>
      <c r="F124" s="47" t="s">
        <v>191</v>
      </c>
      <c r="G124" s="73"/>
      <c r="H124" s="73" t="s">
        <v>3</v>
      </c>
      <c r="I124" s="73" t="s">
        <v>3</v>
      </c>
      <c r="J124" s="73" t="s">
        <v>3</v>
      </c>
      <c r="K124" s="8" t="s">
        <v>3</v>
      </c>
      <c r="L124" s="8" t="s">
        <v>3</v>
      </c>
      <c r="M124" s="8" t="s">
        <v>3</v>
      </c>
      <c r="N124" s="8" t="s">
        <v>3</v>
      </c>
      <c r="O124" s="8" t="s">
        <v>3</v>
      </c>
      <c r="P124" s="95" t="s">
        <v>3</v>
      </c>
      <c r="Q124" s="8" t="s">
        <v>3</v>
      </c>
      <c r="R124" s="94" t="s">
        <v>144</v>
      </c>
      <c r="S124" s="2" t="s">
        <v>144</v>
      </c>
      <c r="T124" s="94" t="s">
        <v>144</v>
      </c>
      <c r="U124" s="2" t="s">
        <v>144</v>
      </c>
      <c r="V124" s="2"/>
      <c r="W124" s="2" t="s">
        <v>144</v>
      </c>
    </row>
    <row r="125" spans="1:24" x14ac:dyDescent="0.25">
      <c r="A125" s="75"/>
      <c r="B125" s="5" t="s">
        <v>42</v>
      </c>
      <c r="C125" s="75" t="s">
        <v>5</v>
      </c>
      <c r="D125" s="75" t="s">
        <v>3</v>
      </c>
      <c r="E125" s="4" t="s">
        <v>3</v>
      </c>
      <c r="F125" s="4" t="s">
        <v>3</v>
      </c>
      <c r="G125" s="4" t="s">
        <v>3</v>
      </c>
      <c r="H125" s="4" t="s">
        <v>29</v>
      </c>
      <c r="I125" s="4" t="s">
        <v>29</v>
      </c>
      <c r="J125" s="4" t="s">
        <v>29</v>
      </c>
      <c r="K125" s="14" t="s">
        <v>3</v>
      </c>
      <c r="L125" s="14">
        <f t="shared" ref="L125:P125" si="27">L132+L139</f>
        <v>4913.8</v>
      </c>
      <c r="M125" s="7">
        <f t="shared" si="27"/>
        <v>3171.94</v>
      </c>
      <c r="N125" s="7">
        <f>N132+N139</f>
        <v>1363.13</v>
      </c>
      <c r="O125" s="7">
        <f t="shared" si="27"/>
        <v>9693.9</v>
      </c>
      <c r="P125" s="87">
        <f t="shared" si="27"/>
        <v>8138</v>
      </c>
      <c r="Q125" s="7">
        <f t="shared" ref="Q125:V125" si="28">Q132+Q139</f>
        <v>29289.5</v>
      </c>
      <c r="R125" s="7">
        <f t="shared" si="28"/>
        <v>13635.7</v>
      </c>
      <c r="S125" s="7">
        <f t="shared" si="28"/>
        <v>18175.099999999999</v>
      </c>
      <c r="T125" s="87">
        <f t="shared" si="28"/>
        <v>11151.4</v>
      </c>
      <c r="U125" s="7">
        <f t="shared" si="28"/>
        <v>11656.8</v>
      </c>
      <c r="V125" s="7">
        <f t="shared" si="28"/>
        <v>14245.9</v>
      </c>
      <c r="W125" s="7">
        <f>SUM(M125:V125)</f>
        <v>120521.36999999998</v>
      </c>
      <c r="X125" s="68"/>
    </row>
    <row r="126" spans="1:24" ht="21.75" customHeight="1" x14ac:dyDescent="0.25">
      <c r="A126" s="75"/>
      <c r="B126" s="6" t="s">
        <v>34</v>
      </c>
      <c r="C126" s="12"/>
      <c r="D126" s="4" t="s">
        <v>3</v>
      </c>
      <c r="E126" s="4"/>
      <c r="F126" s="4"/>
      <c r="G126" s="4"/>
      <c r="H126" s="4"/>
      <c r="I126" s="4"/>
      <c r="J126" s="4"/>
      <c r="K126" s="7"/>
      <c r="L126" s="7"/>
      <c r="M126" s="7"/>
      <c r="N126" s="7"/>
      <c r="O126" s="7"/>
      <c r="P126" s="87"/>
      <c r="Q126" s="7"/>
      <c r="R126" s="7"/>
      <c r="S126" s="7"/>
      <c r="T126" s="87"/>
      <c r="U126" s="7"/>
      <c r="V126" s="7"/>
      <c r="W126" s="7"/>
    </row>
    <row r="127" spans="1:24" x14ac:dyDescent="0.25">
      <c r="A127" s="75"/>
      <c r="B127" s="6" t="s">
        <v>35</v>
      </c>
      <c r="C127" s="75" t="s">
        <v>5</v>
      </c>
      <c r="D127" s="75" t="s">
        <v>3</v>
      </c>
      <c r="E127" s="4" t="s">
        <v>3</v>
      </c>
      <c r="F127" s="4" t="s">
        <v>3</v>
      </c>
      <c r="G127" s="75" t="s">
        <v>3</v>
      </c>
      <c r="H127" s="4" t="s">
        <v>3</v>
      </c>
      <c r="I127" s="4" t="s">
        <v>3</v>
      </c>
      <c r="J127" s="4" t="s">
        <v>3</v>
      </c>
      <c r="K127" s="7"/>
      <c r="L127" s="7">
        <f>L134+L141</f>
        <v>23318.449999999997</v>
      </c>
      <c r="M127" s="7">
        <f>M134</f>
        <v>3788.0349999999999</v>
      </c>
      <c r="N127" s="7">
        <f>N134</f>
        <v>9862.7000000000007</v>
      </c>
      <c r="O127" s="7">
        <f t="shared" ref="N127:Q129" si="29">O134</f>
        <v>19518.3</v>
      </c>
      <c r="P127" s="87">
        <f>P134</f>
        <v>31009.4</v>
      </c>
      <c r="Q127" s="7">
        <f t="shared" si="29"/>
        <v>190954.1</v>
      </c>
      <c r="R127" s="7">
        <f t="shared" ref="R127:V129" si="30">R134</f>
        <v>193259.1</v>
      </c>
      <c r="S127" s="7">
        <f t="shared" si="30"/>
        <v>174710.8</v>
      </c>
      <c r="T127" s="87">
        <f t="shared" si="30"/>
        <v>102088.3</v>
      </c>
      <c r="U127" s="7">
        <f t="shared" si="30"/>
        <v>109653.2</v>
      </c>
      <c r="V127" s="7">
        <f t="shared" si="30"/>
        <v>107069.6</v>
      </c>
      <c r="W127" s="7">
        <f t="shared" ref="W127:W129" si="31">SUM(M127:V127)</f>
        <v>941913.53500000003</v>
      </c>
    </row>
    <row r="128" spans="1:24" x14ac:dyDescent="0.25">
      <c r="A128" s="75"/>
      <c r="B128" s="6" t="s">
        <v>36</v>
      </c>
      <c r="C128" s="75" t="s">
        <v>5</v>
      </c>
      <c r="D128" s="73" t="s">
        <v>3</v>
      </c>
      <c r="E128" s="4" t="s">
        <v>3</v>
      </c>
      <c r="F128" s="4" t="s">
        <v>3</v>
      </c>
      <c r="G128" s="73" t="s">
        <v>3</v>
      </c>
      <c r="H128" s="4" t="s">
        <v>3</v>
      </c>
      <c r="I128" s="4" t="s">
        <v>3</v>
      </c>
      <c r="J128" s="4" t="s">
        <v>3</v>
      </c>
      <c r="K128" s="7"/>
      <c r="L128" s="7">
        <f>L135</f>
        <v>21660.193190000002</v>
      </c>
      <c r="M128" s="7">
        <v>0</v>
      </c>
      <c r="N128" s="7">
        <f t="shared" si="29"/>
        <v>11396.3</v>
      </c>
      <c r="O128" s="7">
        <f t="shared" si="29"/>
        <v>13722.3</v>
      </c>
      <c r="P128" s="87">
        <v>7746.9</v>
      </c>
      <c r="Q128" s="7">
        <f t="shared" si="29"/>
        <v>13249.6</v>
      </c>
      <c r="R128" s="7">
        <f t="shared" si="30"/>
        <v>14603.3645</v>
      </c>
      <c r="S128" s="7">
        <f t="shared" si="30"/>
        <v>17339.619119999999</v>
      </c>
      <c r="T128" s="87">
        <f t="shared" si="30"/>
        <v>16304.96128</v>
      </c>
      <c r="U128" s="7">
        <f t="shared" si="30"/>
        <v>17107.263930000001</v>
      </c>
      <c r="V128" s="7">
        <f t="shared" si="30"/>
        <v>17107.243930000001</v>
      </c>
      <c r="W128" s="7">
        <f t="shared" si="31"/>
        <v>128577.55276000001</v>
      </c>
    </row>
    <row r="129" spans="1:27" x14ac:dyDescent="0.25">
      <c r="A129" s="75"/>
      <c r="B129" s="6" t="s">
        <v>37</v>
      </c>
      <c r="C129" s="75" t="s">
        <v>5</v>
      </c>
      <c r="D129" s="73" t="s">
        <v>3</v>
      </c>
      <c r="E129" s="4"/>
      <c r="F129" s="4" t="s">
        <v>3</v>
      </c>
      <c r="G129" s="73" t="s">
        <v>3</v>
      </c>
      <c r="H129" s="4" t="s">
        <v>3</v>
      </c>
      <c r="I129" s="4" t="s">
        <v>3</v>
      </c>
      <c r="J129" s="4" t="s">
        <v>3</v>
      </c>
      <c r="K129" s="18"/>
      <c r="L129" s="18">
        <f>L136</f>
        <v>91639.514286000005</v>
      </c>
      <c r="M129" s="7">
        <v>0</v>
      </c>
      <c r="N129" s="7">
        <f t="shared" si="29"/>
        <v>19575.3</v>
      </c>
      <c r="O129" s="7">
        <f t="shared" si="29"/>
        <v>77518.259999999995</v>
      </c>
      <c r="P129" s="87">
        <f t="shared" si="29"/>
        <v>88258.668699999995</v>
      </c>
      <c r="Q129" s="7">
        <f t="shared" si="29"/>
        <v>433240.2</v>
      </c>
      <c r="R129" s="7">
        <f t="shared" si="30"/>
        <v>408939.44</v>
      </c>
      <c r="S129" s="7">
        <f t="shared" si="30"/>
        <v>437576.47</v>
      </c>
      <c r="T129" s="87">
        <f t="shared" si="30"/>
        <v>238624.02809000001</v>
      </c>
      <c r="U129" s="7">
        <f t="shared" si="30"/>
        <v>255552.63300999999</v>
      </c>
      <c r="V129" s="7">
        <f t="shared" si="30"/>
        <v>255190.26730000001</v>
      </c>
      <c r="W129" s="7">
        <f t="shared" si="31"/>
        <v>2214475.2670999998</v>
      </c>
      <c r="Z129" s="44"/>
    </row>
    <row r="130" spans="1:27" ht="217.5" customHeight="1" x14ac:dyDescent="0.25">
      <c r="A130" s="75"/>
      <c r="B130" s="112" t="s">
        <v>189</v>
      </c>
      <c r="C130" s="73" t="s">
        <v>28</v>
      </c>
      <c r="D130" s="73" t="s">
        <v>3</v>
      </c>
      <c r="E130" s="143" t="s">
        <v>199</v>
      </c>
      <c r="F130" s="4" t="s">
        <v>3</v>
      </c>
      <c r="G130" s="144" t="s">
        <v>166</v>
      </c>
      <c r="H130" s="4" t="s">
        <v>3</v>
      </c>
      <c r="I130" s="4" t="s">
        <v>3</v>
      </c>
      <c r="J130" s="4" t="s">
        <v>3</v>
      </c>
      <c r="K130" s="7" t="s">
        <v>3</v>
      </c>
      <c r="L130" s="18">
        <f>L137/7245*100</f>
        <v>1.3526570048309179</v>
      </c>
      <c r="M130" s="18">
        <v>0.6</v>
      </c>
      <c r="N130" s="18">
        <v>0.8</v>
      </c>
      <c r="O130" s="18">
        <v>1.4</v>
      </c>
      <c r="P130" s="108">
        <f>P137/6316*100</f>
        <v>1.551614946168461</v>
      </c>
      <c r="Q130" s="18">
        <f>Q137/6316*100</f>
        <v>7.5522482583913861</v>
      </c>
      <c r="R130" s="108">
        <f>R137/6316*100</f>
        <v>7.1247625079164028</v>
      </c>
      <c r="S130" s="18">
        <f t="shared" ref="S130:V130" si="32">S137/6316*100</f>
        <v>6.0164661177960737</v>
      </c>
      <c r="T130" s="108">
        <f t="shared" si="32"/>
        <v>3.3882203926535785</v>
      </c>
      <c r="U130" s="18">
        <f t="shared" si="32"/>
        <v>3.6098796706776439</v>
      </c>
      <c r="V130" s="18">
        <f t="shared" si="32"/>
        <v>3.5307156428119062</v>
      </c>
      <c r="W130" s="3">
        <f>SUM(M130:V130)</f>
        <v>35.573907536415454</v>
      </c>
      <c r="AA130" s="44"/>
    </row>
    <row r="131" spans="1:27" ht="96.75" customHeight="1" x14ac:dyDescent="0.25">
      <c r="A131" s="12" t="s">
        <v>67</v>
      </c>
      <c r="B131" s="142" t="s">
        <v>124</v>
      </c>
      <c r="C131" s="73" t="s">
        <v>3</v>
      </c>
      <c r="D131" s="75"/>
      <c r="E131" s="75" t="s">
        <v>3</v>
      </c>
      <c r="F131" s="47" t="s">
        <v>191</v>
      </c>
      <c r="G131" s="75" t="s">
        <v>166</v>
      </c>
      <c r="H131" s="4" t="s">
        <v>3</v>
      </c>
      <c r="I131" s="4" t="s">
        <v>3</v>
      </c>
      <c r="J131" s="4" t="s">
        <v>3</v>
      </c>
      <c r="K131" s="7" t="s">
        <v>3</v>
      </c>
      <c r="L131" s="7" t="s">
        <v>3</v>
      </c>
      <c r="M131" s="7" t="s">
        <v>3</v>
      </c>
      <c r="N131" s="7" t="s">
        <v>3</v>
      </c>
      <c r="O131" s="7" t="s">
        <v>3</v>
      </c>
      <c r="P131" s="87" t="s">
        <v>3</v>
      </c>
      <c r="Q131" s="7" t="s">
        <v>3</v>
      </c>
      <c r="R131" s="86" t="s">
        <v>144</v>
      </c>
      <c r="S131" s="1" t="s">
        <v>144</v>
      </c>
      <c r="T131" s="86" t="s">
        <v>144</v>
      </c>
      <c r="U131" s="1" t="s">
        <v>144</v>
      </c>
      <c r="V131" s="1" t="s">
        <v>3</v>
      </c>
      <c r="W131" s="1" t="s">
        <v>3</v>
      </c>
    </row>
    <row r="132" spans="1:27" x14ac:dyDescent="0.25">
      <c r="A132" s="75"/>
      <c r="B132" s="142" t="s">
        <v>32</v>
      </c>
      <c r="C132" s="75" t="s">
        <v>5</v>
      </c>
      <c r="D132" s="73" t="s">
        <v>3</v>
      </c>
      <c r="E132" s="4" t="s">
        <v>3</v>
      </c>
      <c r="F132" s="4" t="s">
        <v>3</v>
      </c>
      <c r="G132" s="4" t="s">
        <v>3</v>
      </c>
      <c r="H132" s="4">
        <v>1004</v>
      </c>
      <c r="I132" s="4" t="s">
        <v>134</v>
      </c>
      <c r="J132" s="4">
        <v>521</v>
      </c>
      <c r="K132" s="7" t="s">
        <v>3</v>
      </c>
      <c r="L132" s="7">
        <v>4383.8</v>
      </c>
      <c r="M132" s="7">
        <v>2658.4</v>
      </c>
      <c r="N132" s="7">
        <v>844.55</v>
      </c>
      <c r="O132" s="7">
        <v>8500</v>
      </c>
      <c r="P132" s="87">
        <v>7746.9</v>
      </c>
      <c r="Q132" s="7">
        <v>29079.5</v>
      </c>
      <c r="R132" s="86">
        <v>12335.7</v>
      </c>
      <c r="S132" s="1">
        <v>17279.099999999999</v>
      </c>
      <c r="T132" s="86">
        <v>10096.6</v>
      </c>
      <c r="U132" s="1">
        <v>10844.8</v>
      </c>
      <c r="V132" s="1">
        <v>13233.3</v>
      </c>
      <c r="W132" s="3">
        <f>SUM(M132:V132)</f>
        <v>112618.85</v>
      </c>
    </row>
    <row r="133" spans="1:27" x14ac:dyDescent="0.25">
      <c r="A133" s="75"/>
      <c r="B133" s="112" t="s">
        <v>34</v>
      </c>
      <c r="C133" s="12"/>
      <c r="D133" s="4" t="s">
        <v>3</v>
      </c>
      <c r="E133" s="4"/>
      <c r="F133" s="4"/>
      <c r="G133" s="75"/>
      <c r="H133" s="4"/>
      <c r="I133" s="4"/>
      <c r="J133" s="4"/>
      <c r="K133" s="7" t="s">
        <v>3</v>
      </c>
      <c r="L133" s="7"/>
      <c r="M133" s="7"/>
      <c r="N133" s="7"/>
      <c r="O133" s="7"/>
      <c r="P133" s="87"/>
      <c r="Q133" s="7"/>
      <c r="R133" s="86"/>
      <c r="S133" s="1"/>
      <c r="T133" s="86"/>
      <c r="U133" s="1"/>
      <c r="V133" s="1"/>
      <c r="W133" s="3"/>
      <c r="X133" s="44"/>
    </row>
    <row r="134" spans="1:27" x14ac:dyDescent="0.25">
      <c r="A134" s="75"/>
      <c r="B134" s="112" t="s">
        <v>35</v>
      </c>
      <c r="C134" s="75" t="s">
        <v>5</v>
      </c>
      <c r="D134" s="75" t="s">
        <v>3</v>
      </c>
      <c r="E134" s="4" t="s">
        <v>3</v>
      </c>
      <c r="F134" s="4" t="s">
        <v>3</v>
      </c>
      <c r="G134" s="75" t="s">
        <v>3</v>
      </c>
      <c r="H134" s="4">
        <v>1004</v>
      </c>
      <c r="I134" s="4" t="s">
        <v>134</v>
      </c>
      <c r="J134" s="4">
        <v>521</v>
      </c>
      <c r="K134" s="7" t="s">
        <v>3</v>
      </c>
      <c r="L134" s="7">
        <f>10413.55+12904.9</f>
        <v>23318.449999999997</v>
      </c>
      <c r="M134" s="69">
        <v>3788.0349999999999</v>
      </c>
      <c r="N134" s="7">
        <v>9862.7000000000007</v>
      </c>
      <c r="O134" s="7">
        <v>19518.3</v>
      </c>
      <c r="P134" s="87">
        <v>31009.4</v>
      </c>
      <c r="Q134" s="7">
        <v>190954.1</v>
      </c>
      <c r="R134" s="86">
        <v>193259.1</v>
      </c>
      <c r="S134" s="1">
        <v>174710.8</v>
      </c>
      <c r="T134" s="86">
        <v>102088.3</v>
      </c>
      <c r="U134" s="1">
        <v>109653.2</v>
      </c>
      <c r="V134" s="1">
        <v>107069.6</v>
      </c>
      <c r="W134" s="3">
        <f t="shared" ref="W134:W143" si="33">SUM(M134:V134)</f>
        <v>941913.53500000003</v>
      </c>
      <c r="X134" s="44"/>
    </row>
    <row r="135" spans="1:27" x14ac:dyDescent="0.25">
      <c r="A135" s="75"/>
      <c r="B135" s="112" t="s">
        <v>36</v>
      </c>
      <c r="C135" s="75"/>
      <c r="D135" s="73"/>
      <c r="E135" s="4"/>
      <c r="F135" s="4"/>
      <c r="G135" s="75" t="s">
        <v>3</v>
      </c>
      <c r="H135" s="4" t="s">
        <v>3</v>
      </c>
      <c r="I135" s="4" t="s">
        <v>3</v>
      </c>
      <c r="J135" s="4" t="s">
        <v>3</v>
      </c>
      <c r="K135" s="7" t="s">
        <v>3</v>
      </c>
      <c r="L135" s="7">
        <v>21660.193190000002</v>
      </c>
      <c r="M135" s="69">
        <v>0</v>
      </c>
      <c r="N135" s="7">
        <v>11396.3</v>
      </c>
      <c r="O135" s="7">
        <v>13722.3</v>
      </c>
      <c r="P135" s="87">
        <v>8767.6</v>
      </c>
      <c r="Q135" s="7">
        <v>13249.6</v>
      </c>
      <c r="R135" s="86">
        <v>14603.3645</v>
      </c>
      <c r="S135" s="1">
        <v>17339.619119999999</v>
      </c>
      <c r="T135" s="86">
        <v>16304.96128</v>
      </c>
      <c r="U135" s="1">
        <v>17107.263930000001</v>
      </c>
      <c r="V135" s="1">
        <v>17107.243930000001</v>
      </c>
      <c r="W135" s="3">
        <f t="shared" si="33"/>
        <v>129598.25276</v>
      </c>
    </row>
    <row r="136" spans="1:27" x14ac:dyDescent="0.25">
      <c r="A136" s="75"/>
      <c r="B136" s="112" t="s">
        <v>37</v>
      </c>
      <c r="C136" s="75" t="s">
        <v>5</v>
      </c>
      <c r="D136" s="73" t="s">
        <v>3</v>
      </c>
      <c r="E136" s="4"/>
      <c r="F136" s="4" t="s">
        <v>3</v>
      </c>
      <c r="G136" s="73" t="s">
        <v>3</v>
      </c>
      <c r="H136" s="4" t="s">
        <v>3</v>
      </c>
      <c r="I136" s="4" t="s">
        <v>3</v>
      </c>
      <c r="J136" s="4" t="s">
        <v>3</v>
      </c>
      <c r="K136" s="7" t="s">
        <v>3</v>
      </c>
      <c r="L136" s="7">
        <v>91639.514286000005</v>
      </c>
      <c r="M136" s="69">
        <v>0</v>
      </c>
      <c r="N136" s="7">
        <v>19575.3</v>
      </c>
      <c r="O136" s="7">
        <v>77518.259999999995</v>
      </c>
      <c r="P136" s="87">
        <v>88258.668699999995</v>
      </c>
      <c r="Q136" s="7">
        <v>433240.2</v>
      </c>
      <c r="R136" s="86">
        <v>408939.44</v>
      </c>
      <c r="S136" s="1">
        <v>437576.47</v>
      </c>
      <c r="T136" s="86">
        <v>238624.02809000001</v>
      </c>
      <c r="U136" s="1">
        <v>255552.63300999999</v>
      </c>
      <c r="V136" s="1">
        <v>255190.26730000001</v>
      </c>
      <c r="W136" s="3">
        <f t="shared" si="33"/>
        <v>2214475.2670999998</v>
      </c>
      <c r="X136" s="44"/>
    </row>
    <row r="137" spans="1:27" ht="72.75" customHeight="1" x14ac:dyDescent="0.25">
      <c r="A137" s="75"/>
      <c r="B137" s="112" t="s">
        <v>188</v>
      </c>
      <c r="C137" s="75" t="s">
        <v>100</v>
      </c>
      <c r="D137" s="73" t="s">
        <v>3</v>
      </c>
      <c r="E137" s="75" t="s">
        <v>57</v>
      </c>
      <c r="F137" s="4" t="s">
        <v>3</v>
      </c>
      <c r="G137" s="4" t="s">
        <v>3</v>
      </c>
      <c r="H137" s="4" t="s">
        <v>3</v>
      </c>
      <c r="I137" s="4" t="s">
        <v>3</v>
      </c>
      <c r="J137" s="4" t="s">
        <v>3</v>
      </c>
      <c r="K137" s="7" t="s">
        <v>3</v>
      </c>
      <c r="L137" s="50">
        <v>98</v>
      </c>
      <c r="M137" s="145">
        <v>38</v>
      </c>
      <c r="N137" s="50">
        <v>49</v>
      </c>
      <c r="O137" s="50">
        <v>89</v>
      </c>
      <c r="P137" s="98">
        <v>98</v>
      </c>
      <c r="Q137" s="50">
        <v>477</v>
      </c>
      <c r="R137" s="102">
        <v>450</v>
      </c>
      <c r="S137" s="31">
        <v>380</v>
      </c>
      <c r="T137" s="102">
        <v>214</v>
      </c>
      <c r="U137" s="31">
        <v>228</v>
      </c>
      <c r="V137" s="31">
        <v>223</v>
      </c>
      <c r="W137" s="146">
        <f t="shared" si="33"/>
        <v>2246</v>
      </c>
      <c r="X137" s="44">
        <f>1695-R137-S137-T137</f>
        <v>651</v>
      </c>
    </row>
    <row r="138" spans="1:27" ht="94.5" x14ac:dyDescent="0.25">
      <c r="A138" s="12" t="s">
        <v>70</v>
      </c>
      <c r="B138" s="142" t="s">
        <v>125</v>
      </c>
      <c r="C138" s="73" t="s">
        <v>3</v>
      </c>
      <c r="D138" s="75"/>
      <c r="E138" s="75" t="s">
        <v>3</v>
      </c>
      <c r="F138" s="47" t="s">
        <v>191</v>
      </c>
      <c r="G138" s="75" t="s">
        <v>166</v>
      </c>
      <c r="H138" s="4" t="s">
        <v>3</v>
      </c>
      <c r="I138" s="4" t="s">
        <v>3</v>
      </c>
      <c r="J138" s="4" t="s">
        <v>3</v>
      </c>
      <c r="K138" s="7" t="s">
        <v>3</v>
      </c>
      <c r="L138" s="7" t="s">
        <v>3</v>
      </c>
      <c r="M138" s="69" t="s">
        <v>3</v>
      </c>
      <c r="N138" s="7" t="s">
        <v>3</v>
      </c>
      <c r="O138" s="7" t="s">
        <v>3</v>
      </c>
      <c r="P138" s="87" t="s">
        <v>3</v>
      </c>
      <c r="Q138" s="7" t="s">
        <v>3</v>
      </c>
      <c r="R138" s="86" t="s">
        <v>144</v>
      </c>
      <c r="S138" s="1" t="s">
        <v>144</v>
      </c>
      <c r="T138" s="86" t="s">
        <v>144</v>
      </c>
      <c r="U138" s="1" t="s">
        <v>144</v>
      </c>
      <c r="V138" s="1" t="s">
        <v>3</v>
      </c>
      <c r="W138" s="3" t="s">
        <v>3</v>
      </c>
    </row>
    <row r="139" spans="1:27" ht="19.5" customHeight="1" x14ac:dyDescent="0.25">
      <c r="A139" s="75"/>
      <c r="B139" s="142" t="s">
        <v>32</v>
      </c>
      <c r="C139" s="75" t="s">
        <v>5</v>
      </c>
      <c r="D139" s="73" t="s">
        <v>3</v>
      </c>
      <c r="E139" s="4" t="s">
        <v>3</v>
      </c>
      <c r="F139" s="4" t="s">
        <v>3</v>
      </c>
      <c r="G139" s="4" t="s">
        <v>3</v>
      </c>
      <c r="H139" s="4">
        <v>1004</v>
      </c>
      <c r="I139" s="4">
        <v>1230204909</v>
      </c>
      <c r="J139" s="4">
        <v>321</v>
      </c>
      <c r="K139" s="7" t="s">
        <v>3</v>
      </c>
      <c r="L139" s="7">
        <v>530</v>
      </c>
      <c r="M139" s="7">
        <v>513.54</v>
      </c>
      <c r="N139" s="7">
        <v>518.58000000000004</v>
      </c>
      <c r="O139" s="7">
        <v>1193.9000000000001</v>
      </c>
      <c r="P139" s="87">
        <v>391.1</v>
      </c>
      <c r="Q139" s="7">
        <v>210</v>
      </c>
      <c r="R139" s="86">
        <v>1300</v>
      </c>
      <c r="S139" s="1">
        <v>896</v>
      </c>
      <c r="T139" s="86">
        <v>1054.8</v>
      </c>
      <c r="U139" s="1">
        <v>812</v>
      </c>
      <c r="V139" s="1">
        <v>1012.6</v>
      </c>
      <c r="W139" s="3">
        <f t="shared" si="33"/>
        <v>7902.52</v>
      </c>
    </row>
    <row r="140" spans="1:27" x14ac:dyDescent="0.25">
      <c r="A140" s="75"/>
      <c r="B140" s="112" t="s">
        <v>34</v>
      </c>
      <c r="C140" s="12"/>
      <c r="D140" s="4" t="s">
        <v>3</v>
      </c>
      <c r="E140" s="4"/>
      <c r="F140" s="4"/>
      <c r="G140" s="4"/>
      <c r="H140" s="4"/>
      <c r="I140" s="4"/>
      <c r="J140" s="4"/>
      <c r="K140" s="7" t="s">
        <v>3</v>
      </c>
      <c r="L140" s="7"/>
      <c r="M140" s="7"/>
      <c r="N140" s="7"/>
      <c r="O140" s="7"/>
      <c r="P140" s="87"/>
      <c r="Q140" s="7"/>
      <c r="R140" s="86"/>
      <c r="S140" s="1"/>
      <c r="T140" s="86"/>
      <c r="U140" s="1"/>
      <c r="V140" s="1"/>
      <c r="W140" s="3"/>
    </row>
    <row r="141" spans="1:27" x14ac:dyDescent="0.25">
      <c r="A141" s="75"/>
      <c r="B141" s="112" t="s">
        <v>35</v>
      </c>
      <c r="C141" s="75" t="s">
        <v>5</v>
      </c>
      <c r="D141" s="75" t="s">
        <v>3</v>
      </c>
      <c r="E141" s="4" t="s">
        <v>3</v>
      </c>
      <c r="F141" s="4" t="s">
        <v>3</v>
      </c>
      <c r="G141" s="75" t="s">
        <v>3</v>
      </c>
      <c r="H141" s="4" t="s">
        <v>3</v>
      </c>
      <c r="I141" s="4" t="s">
        <v>3</v>
      </c>
      <c r="J141" s="4" t="s">
        <v>3</v>
      </c>
      <c r="K141" s="7" t="s">
        <v>3</v>
      </c>
      <c r="L141" s="7">
        <v>0</v>
      </c>
      <c r="M141" s="7">
        <v>0</v>
      </c>
      <c r="N141" s="7">
        <v>0</v>
      </c>
      <c r="O141" s="7">
        <v>0</v>
      </c>
      <c r="P141" s="87">
        <v>0</v>
      </c>
      <c r="Q141" s="7">
        <v>0</v>
      </c>
      <c r="R141" s="86">
        <v>0</v>
      </c>
      <c r="S141" s="1">
        <v>0</v>
      </c>
      <c r="T141" s="86">
        <v>0</v>
      </c>
      <c r="U141" s="1">
        <v>0</v>
      </c>
      <c r="V141" s="1">
        <v>0</v>
      </c>
      <c r="W141" s="3" t="s">
        <v>3</v>
      </c>
    </row>
    <row r="142" spans="1:27" x14ac:dyDescent="0.25">
      <c r="A142" s="75"/>
      <c r="B142" s="112" t="s">
        <v>37</v>
      </c>
      <c r="C142" s="75" t="s">
        <v>5</v>
      </c>
      <c r="D142" s="73" t="s">
        <v>3</v>
      </c>
      <c r="E142" s="4"/>
      <c r="F142" s="4" t="s">
        <v>3</v>
      </c>
      <c r="G142" s="73" t="s">
        <v>3</v>
      </c>
      <c r="H142" s="4" t="s">
        <v>3</v>
      </c>
      <c r="I142" s="4" t="s">
        <v>3</v>
      </c>
      <c r="J142" s="4" t="s">
        <v>3</v>
      </c>
      <c r="K142" s="7" t="s">
        <v>3</v>
      </c>
      <c r="L142" s="18">
        <v>0</v>
      </c>
      <c r="M142" s="18">
        <v>0</v>
      </c>
      <c r="N142" s="18">
        <v>0</v>
      </c>
      <c r="O142" s="18">
        <v>0</v>
      </c>
      <c r="P142" s="108">
        <v>0</v>
      </c>
      <c r="Q142" s="18">
        <v>0</v>
      </c>
      <c r="R142" s="92">
        <v>0</v>
      </c>
      <c r="S142" s="22">
        <v>0</v>
      </c>
      <c r="T142" s="92">
        <v>0</v>
      </c>
      <c r="U142" s="22">
        <v>0</v>
      </c>
      <c r="V142" s="22">
        <v>0</v>
      </c>
      <c r="W142" s="3" t="s">
        <v>3</v>
      </c>
    </row>
    <row r="143" spans="1:27" ht="47.25" x14ac:dyDescent="0.25">
      <c r="A143" s="75"/>
      <c r="B143" s="112" t="s">
        <v>198</v>
      </c>
      <c r="C143" s="75" t="s">
        <v>100</v>
      </c>
      <c r="D143" s="73" t="s">
        <v>3</v>
      </c>
      <c r="E143" s="75" t="s">
        <v>57</v>
      </c>
      <c r="F143" s="4" t="s">
        <v>3</v>
      </c>
      <c r="G143" s="4" t="s">
        <v>3</v>
      </c>
      <c r="H143" s="4" t="s">
        <v>3</v>
      </c>
      <c r="I143" s="4" t="s">
        <v>3</v>
      </c>
      <c r="J143" s="4" t="s">
        <v>3</v>
      </c>
      <c r="K143" s="7" t="s">
        <v>3</v>
      </c>
      <c r="L143" s="50">
        <v>0</v>
      </c>
      <c r="M143" s="50">
        <v>11</v>
      </c>
      <c r="N143" s="50">
        <v>8</v>
      </c>
      <c r="O143" s="50">
        <v>15</v>
      </c>
      <c r="P143" s="98">
        <v>5</v>
      </c>
      <c r="Q143" s="50">
        <v>8</v>
      </c>
      <c r="R143" s="102">
        <v>20</v>
      </c>
      <c r="S143" s="31">
        <v>15</v>
      </c>
      <c r="T143" s="102">
        <v>14</v>
      </c>
      <c r="U143" s="31">
        <v>11</v>
      </c>
      <c r="V143" s="31">
        <v>13</v>
      </c>
      <c r="W143" s="141">
        <f t="shared" si="33"/>
        <v>120</v>
      </c>
    </row>
    <row r="144" spans="1:27" ht="31.5" x14ac:dyDescent="0.25">
      <c r="A144" s="75"/>
      <c r="B144" s="5" t="s">
        <v>126</v>
      </c>
      <c r="C144" s="73"/>
      <c r="D144" s="73"/>
      <c r="E144" s="56"/>
      <c r="F144" s="4"/>
      <c r="G144" s="73"/>
      <c r="H144" s="9"/>
      <c r="I144" s="9"/>
      <c r="J144" s="9"/>
      <c r="K144" s="24"/>
      <c r="L144" s="24"/>
      <c r="M144" s="24"/>
      <c r="N144" s="24"/>
      <c r="O144" s="24"/>
      <c r="P144" s="97"/>
      <c r="Q144" s="24"/>
      <c r="R144" s="96"/>
      <c r="S144" s="11"/>
      <c r="T144" s="96"/>
      <c r="U144" s="11"/>
      <c r="V144" s="11"/>
      <c r="W144" s="136"/>
    </row>
    <row r="145" spans="1:23" ht="17.25" customHeight="1" x14ac:dyDescent="0.25">
      <c r="A145" s="12" t="s">
        <v>41</v>
      </c>
      <c r="B145" s="5" t="s">
        <v>46</v>
      </c>
      <c r="C145" s="73"/>
      <c r="D145" s="73"/>
      <c r="E145" s="73"/>
      <c r="F145" s="4"/>
      <c r="G145" s="4"/>
      <c r="H145" s="4"/>
      <c r="I145" s="4"/>
      <c r="J145" s="4"/>
      <c r="K145" s="14"/>
      <c r="L145" s="14"/>
      <c r="M145" s="14"/>
      <c r="N145" s="14"/>
      <c r="O145" s="14"/>
      <c r="P145" s="90"/>
      <c r="Q145" s="14"/>
      <c r="R145" s="106"/>
      <c r="S145" s="15"/>
      <c r="T145" s="106"/>
      <c r="U145" s="15"/>
      <c r="V145" s="15"/>
      <c r="W145" s="136"/>
    </row>
    <row r="146" spans="1:23" ht="23.25" customHeight="1" x14ac:dyDescent="0.25">
      <c r="A146" s="75"/>
      <c r="B146" s="5" t="s">
        <v>141</v>
      </c>
      <c r="C146" s="75" t="s">
        <v>5</v>
      </c>
      <c r="D146" s="75" t="s">
        <v>3</v>
      </c>
      <c r="E146" s="4" t="s">
        <v>3</v>
      </c>
      <c r="F146" s="4" t="s">
        <v>3</v>
      </c>
      <c r="G146" s="4" t="s">
        <v>3</v>
      </c>
      <c r="H146" s="4" t="s">
        <v>3</v>
      </c>
      <c r="I146" s="4" t="s">
        <v>3</v>
      </c>
      <c r="J146" s="4" t="s">
        <v>3</v>
      </c>
      <c r="K146" s="14">
        <f>K153+K190</f>
        <v>92642</v>
      </c>
      <c r="L146" s="14">
        <f>L153+L190</f>
        <v>90760.099999999991</v>
      </c>
      <c r="M146" s="14">
        <f t="shared" ref="M146:V146" si="34">M153+M190+M215+M226</f>
        <v>91087.900000000009</v>
      </c>
      <c r="N146" s="14">
        <f t="shared" si="34"/>
        <v>112709.8</v>
      </c>
      <c r="O146" s="14">
        <f t="shared" si="34"/>
        <v>108847.09999999999</v>
      </c>
      <c r="P146" s="90">
        <f t="shared" si="34"/>
        <v>123100.1</v>
      </c>
      <c r="Q146" s="14">
        <f t="shared" si="34"/>
        <v>124040</v>
      </c>
      <c r="R146" s="14">
        <f t="shared" si="34"/>
        <v>113909.90000000001</v>
      </c>
      <c r="S146" s="14">
        <f t="shared" si="34"/>
        <v>113027.6</v>
      </c>
      <c r="T146" s="90">
        <f t="shared" si="34"/>
        <v>127086.5</v>
      </c>
      <c r="U146" s="14">
        <f t="shared" si="34"/>
        <v>79098.7</v>
      </c>
      <c r="V146" s="14">
        <f t="shared" si="34"/>
        <v>99254.099999999991</v>
      </c>
      <c r="W146" s="14">
        <f>SUM(M146:V146)</f>
        <v>1092161.7</v>
      </c>
    </row>
    <row r="147" spans="1:23" x14ac:dyDescent="0.25">
      <c r="A147" s="75"/>
      <c r="B147" s="6" t="s">
        <v>34</v>
      </c>
      <c r="C147" s="12"/>
      <c r="D147" s="4" t="s">
        <v>3</v>
      </c>
      <c r="E147" s="16"/>
      <c r="F147" s="16"/>
      <c r="G147" s="16"/>
      <c r="H147" s="16"/>
      <c r="I147" s="4"/>
      <c r="J147" s="4"/>
      <c r="K147" s="7"/>
      <c r="L147" s="7"/>
      <c r="M147" s="7"/>
      <c r="N147" s="7"/>
      <c r="O147" s="7"/>
      <c r="P147" s="87"/>
      <c r="Q147" s="7"/>
      <c r="R147" s="86"/>
      <c r="S147" s="1"/>
      <c r="T147" s="86"/>
      <c r="U147" s="1"/>
      <c r="V147" s="86"/>
      <c r="W147" s="135" t="s">
        <v>3</v>
      </c>
    </row>
    <row r="148" spans="1:23" x14ac:dyDescent="0.25">
      <c r="A148" s="75"/>
      <c r="B148" s="6" t="s">
        <v>35</v>
      </c>
      <c r="C148" s="75" t="s">
        <v>5</v>
      </c>
      <c r="D148" s="75" t="s">
        <v>3</v>
      </c>
      <c r="E148" s="4" t="s">
        <v>3</v>
      </c>
      <c r="F148" s="4" t="s">
        <v>3</v>
      </c>
      <c r="G148" s="75" t="s">
        <v>3</v>
      </c>
      <c r="H148" s="4" t="s">
        <v>3</v>
      </c>
      <c r="I148" s="4" t="s">
        <v>3</v>
      </c>
      <c r="J148" s="4" t="s">
        <v>3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87">
        <v>0</v>
      </c>
      <c r="Q148" s="7">
        <v>0</v>
      </c>
      <c r="R148" s="86">
        <v>0</v>
      </c>
      <c r="S148" s="1">
        <v>0</v>
      </c>
      <c r="T148" s="86">
        <v>0</v>
      </c>
      <c r="U148" s="1">
        <v>0</v>
      </c>
      <c r="V148" s="86">
        <v>0</v>
      </c>
      <c r="W148" s="135">
        <f t="shared" ref="W148:W150" si="35">SUM(M148:V148)</f>
        <v>0</v>
      </c>
    </row>
    <row r="149" spans="1:23" x14ac:dyDescent="0.25">
      <c r="A149" s="75"/>
      <c r="B149" s="6" t="s">
        <v>36</v>
      </c>
      <c r="C149" s="75" t="s">
        <v>5</v>
      </c>
      <c r="D149" s="73" t="s">
        <v>3</v>
      </c>
      <c r="E149" s="4" t="s">
        <v>3</v>
      </c>
      <c r="F149" s="4" t="s">
        <v>3</v>
      </c>
      <c r="G149" s="73" t="s">
        <v>3</v>
      </c>
      <c r="H149" s="4" t="s">
        <v>3</v>
      </c>
      <c r="I149" s="4" t="s">
        <v>3</v>
      </c>
      <c r="J149" s="4" t="s">
        <v>3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87">
        <v>0</v>
      </c>
      <c r="Q149" s="7">
        <v>0</v>
      </c>
      <c r="R149" s="86">
        <v>0</v>
      </c>
      <c r="S149" s="1">
        <v>0</v>
      </c>
      <c r="T149" s="86">
        <v>0</v>
      </c>
      <c r="U149" s="1">
        <v>0</v>
      </c>
      <c r="V149" s="86">
        <v>0</v>
      </c>
      <c r="W149" s="135">
        <f t="shared" si="35"/>
        <v>0</v>
      </c>
    </row>
    <row r="150" spans="1:23" x14ac:dyDescent="0.25">
      <c r="A150" s="75"/>
      <c r="B150" s="6" t="s">
        <v>37</v>
      </c>
      <c r="C150" s="75" t="s">
        <v>5</v>
      </c>
      <c r="D150" s="73" t="s">
        <v>3</v>
      </c>
      <c r="E150" s="16"/>
      <c r="F150" s="4" t="s">
        <v>3</v>
      </c>
      <c r="G150" s="73" t="s">
        <v>3</v>
      </c>
      <c r="H150" s="4" t="s">
        <v>3</v>
      </c>
      <c r="I150" s="4" t="s">
        <v>3</v>
      </c>
      <c r="J150" s="4" t="s">
        <v>3</v>
      </c>
      <c r="K150" s="18">
        <v>0</v>
      </c>
      <c r="L150" s="18">
        <f>L157</f>
        <v>0</v>
      </c>
      <c r="M150" s="18">
        <f>M157</f>
        <v>0</v>
      </c>
      <c r="N150" s="18">
        <v>0</v>
      </c>
      <c r="O150" s="18">
        <v>0</v>
      </c>
      <c r="P150" s="108">
        <v>0</v>
      </c>
      <c r="Q150" s="18">
        <v>0</v>
      </c>
      <c r="R150" s="92">
        <v>0</v>
      </c>
      <c r="S150" s="22">
        <v>0</v>
      </c>
      <c r="T150" s="92">
        <v>0</v>
      </c>
      <c r="U150" s="22">
        <v>0</v>
      </c>
      <c r="V150" s="92">
        <v>0</v>
      </c>
      <c r="W150" s="135">
        <f t="shared" si="35"/>
        <v>0</v>
      </c>
    </row>
    <row r="151" spans="1:23" ht="135" customHeight="1" x14ac:dyDescent="0.25">
      <c r="A151" s="75"/>
      <c r="B151" s="6" t="s">
        <v>177</v>
      </c>
      <c r="C151" s="73" t="s">
        <v>28</v>
      </c>
      <c r="D151" s="73" t="s">
        <v>3</v>
      </c>
      <c r="E151" s="70" t="s">
        <v>74</v>
      </c>
      <c r="F151" s="73" t="s">
        <v>3</v>
      </c>
      <c r="G151" s="73" t="s">
        <v>3</v>
      </c>
      <c r="H151" s="73" t="s">
        <v>3</v>
      </c>
      <c r="I151" s="73" t="s">
        <v>3</v>
      </c>
      <c r="J151" s="73" t="s">
        <v>3</v>
      </c>
      <c r="K151" s="7"/>
      <c r="L151" s="7"/>
      <c r="M151" s="50">
        <v>100</v>
      </c>
      <c r="N151" s="50">
        <v>100</v>
      </c>
      <c r="O151" s="50">
        <v>100</v>
      </c>
      <c r="P151" s="98">
        <v>100</v>
      </c>
      <c r="Q151" s="50">
        <v>100</v>
      </c>
      <c r="R151" s="102">
        <v>100</v>
      </c>
      <c r="S151" s="31">
        <v>100</v>
      </c>
      <c r="T151" s="102">
        <v>100</v>
      </c>
      <c r="U151" s="31">
        <v>100</v>
      </c>
      <c r="V151" s="102">
        <v>100</v>
      </c>
      <c r="W151" s="140" t="s">
        <v>3</v>
      </c>
    </row>
    <row r="152" spans="1:23" s="131" customFormat="1" ht="79.5" customHeight="1" x14ac:dyDescent="0.25">
      <c r="A152" s="118" t="s">
        <v>68</v>
      </c>
      <c r="B152" s="119" t="s">
        <v>127</v>
      </c>
      <c r="C152" s="120" t="s">
        <v>3</v>
      </c>
      <c r="D152" s="132"/>
      <c r="E152" s="120" t="s">
        <v>3</v>
      </c>
      <c r="F152" s="133" t="s">
        <v>191</v>
      </c>
      <c r="G152" s="123" t="s">
        <v>166</v>
      </c>
      <c r="H152" s="134" t="s">
        <v>3</v>
      </c>
      <c r="I152" s="134" t="s">
        <v>3</v>
      </c>
      <c r="J152" s="134" t="s">
        <v>3</v>
      </c>
      <c r="K152" s="127" t="s">
        <v>3</v>
      </c>
      <c r="L152" s="127" t="s">
        <v>3</v>
      </c>
      <c r="M152" s="127" t="s">
        <v>3</v>
      </c>
      <c r="N152" s="127" t="s">
        <v>3</v>
      </c>
      <c r="O152" s="127" t="s">
        <v>3</v>
      </c>
      <c r="P152" s="87" t="s">
        <v>3</v>
      </c>
      <c r="Q152" s="127" t="s">
        <v>3</v>
      </c>
      <c r="R152" s="128" t="s">
        <v>3</v>
      </c>
      <c r="S152" s="128" t="s">
        <v>3</v>
      </c>
      <c r="T152" s="86" t="s">
        <v>3</v>
      </c>
      <c r="U152" s="128" t="s">
        <v>3</v>
      </c>
      <c r="V152" s="128" t="s">
        <v>3</v>
      </c>
      <c r="W152" s="128" t="s">
        <v>3</v>
      </c>
    </row>
    <row r="153" spans="1:23" x14ac:dyDescent="0.25">
      <c r="A153" s="75"/>
      <c r="B153" s="5" t="s">
        <v>32</v>
      </c>
      <c r="C153" s="75" t="s">
        <v>5</v>
      </c>
      <c r="D153" s="73" t="s">
        <v>3</v>
      </c>
      <c r="E153" s="4" t="s">
        <v>3</v>
      </c>
      <c r="F153" s="4" t="s">
        <v>3</v>
      </c>
      <c r="G153" s="4" t="s">
        <v>3</v>
      </c>
      <c r="H153" s="4" t="s">
        <v>3</v>
      </c>
      <c r="I153" s="4" t="s">
        <v>3</v>
      </c>
      <c r="J153" s="4" t="s">
        <v>3</v>
      </c>
      <c r="K153" s="14">
        <f>K160+K174</f>
        <v>78200.2</v>
      </c>
      <c r="L153" s="14">
        <f t="shared" ref="L153:Q153" si="36">L160+L174</f>
        <v>75886.7</v>
      </c>
      <c r="M153" s="14">
        <f t="shared" si="36"/>
        <v>68031.100000000006</v>
      </c>
      <c r="N153" s="14">
        <f t="shared" si="36"/>
        <v>91000.6</v>
      </c>
      <c r="O153" s="14">
        <f t="shared" si="36"/>
        <v>91158.299999999988</v>
      </c>
      <c r="P153" s="90">
        <f>P160+P174</f>
        <v>92588.900000000009</v>
      </c>
      <c r="Q153" s="90">
        <f t="shared" si="36"/>
        <v>70173</v>
      </c>
      <c r="R153" s="106">
        <f>R160+R174</f>
        <v>72513.5</v>
      </c>
      <c r="S153" s="106">
        <f>S160+S174</f>
        <v>73208.2</v>
      </c>
      <c r="T153" s="106">
        <f>T160+T174</f>
        <v>75969.5</v>
      </c>
      <c r="U153" s="106">
        <f>U160+U174</f>
        <v>57821</v>
      </c>
      <c r="V153" s="106">
        <f>V160+V174</f>
        <v>72650.399999999994</v>
      </c>
      <c r="W153" s="139">
        <f>SUM(M153:V153)</f>
        <v>765114.5</v>
      </c>
    </row>
    <row r="154" spans="1:23" x14ac:dyDescent="0.25">
      <c r="A154" s="75"/>
      <c r="B154" s="6" t="s">
        <v>34</v>
      </c>
      <c r="C154" s="12"/>
      <c r="D154" s="4" t="s">
        <v>3</v>
      </c>
      <c r="E154" s="16"/>
      <c r="F154" s="16"/>
      <c r="G154" s="16"/>
      <c r="H154" s="16"/>
      <c r="I154" s="4"/>
      <c r="J154" s="4"/>
      <c r="K154" s="7"/>
      <c r="L154" s="7"/>
      <c r="M154" s="7"/>
      <c r="N154" s="7"/>
      <c r="O154" s="7"/>
      <c r="P154" s="87"/>
      <c r="Q154" s="7"/>
      <c r="R154" s="86"/>
      <c r="S154" s="1"/>
      <c r="T154" s="86"/>
      <c r="U154" s="1"/>
      <c r="V154" s="1"/>
      <c r="W154" s="137"/>
    </row>
    <row r="155" spans="1:23" x14ac:dyDescent="0.25">
      <c r="A155" s="75"/>
      <c r="B155" s="6" t="s">
        <v>35</v>
      </c>
      <c r="C155" s="75" t="s">
        <v>5</v>
      </c>
      <c r="D155" s="75" t="s">
        <v>3</v>
      </c>
      <c r="E155" s="4" t="s">
        <v>3</v>
      </c>
      <c r="F155" s="4" t="s">
        <v>3</v>
      </c>
      <c r="G155" s="75" t="s">
        <v>3</v>
      </c>
      <c r="H155" s="4" t="s">
        <v>3</v>
      </c>
      <c r="I155" s="4" t="s">
        <v>3</v>
      </c>
      <c r="J155" s="4" t="s">
        <v>3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87">
        <v>0</v>
      </c>
      <c r="Q155" s="7">
        <v>0</v>
      </c>
      <c r="R155" s="86">
        <v>0</v>
      </c>
      <c r="S155" s="1">
        <v>0</v>
      </c>
      <c r="T155" s="86">
        <v>0</v>
      </c>
      <c r="U155" s="1">
        <v>0</v>
      </c>
      <c r="V155" s="1">
        <v>0</v>
      </c>
      <c r="W155" s="135">
        <f t="shared" ref="W155:W157" si="37">SUM(M155:V155)</f>
        <v>0</v>
      </c>
    </row>
    <row r="156" spans="1:23" x14ac:dyDescent="0.25">
      <c r="A156" s="75"/>
      <c r="B156" s="6" t="s">
        <v>36</v>
      </c>
      <c r="C156" s="75"/>
      <c r="D156" s="73"/>
      <c r="E156" s="4"/>
      <c r="F156" s="4"/>
      <c r="G156" s="75" t="s">
        <v>3</v>
      </c>
      <c r="H156" s="4" t="s">
        <v>3</v>
      </c>
      <c r="I156" s="4" t="s">
        <v>3</v>
      </c>
      <c r="J156" s="4" t="s">
        <v>3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87">
        <v>0</v>
      </c>
      <c r="Q156" s="7">
        <v>0</v>
      </c>
      <c r="R156" s="86">
        <v>0</v>
      </c>
      <c r="S156" s="1">
        <v>0</v>
      </c>
      <c r="T156" s="86">
        <v>0</v>
      </c>
      <c r="U156" s="1">
        <v>0</v>
      </c>
      <c r="V156" s="1">
        <v>0</v>
      </c>
      <c r="W156" s="135">
        <f t="shared" si="37"/>
        <v>0</v>
      </c>
    </row>
    <row r="157" spans="1:23" x14ac:dyDescent="0.25">
      <c r="A157" s="75"/>
      <c r="B157" s="6" t="s">
        <v>37</v>
      </c>
      <c r="C157" s="75" t="s">
        <v>5</v>
      </c>
      <c r="D157" s="73" t="s">
        <v>3</v>
      </c>
      <c r="E157" s="16"/>
      <c r="F157" s="4" t="s">
        <v>3</v>
      </c>
      <c r="G157" s="73" t="s">
        <v>3</v>
      </c>
      <c r="H157" s="4" t="s">
        <v>3</v>
      </c>
      <c r="I157" s="4" t="s">
        <v>3</v>
      </c>
      <c r="J157" s="4" t="s">
        <v>3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87">
        <v>0</v>
      </c>
      <c r="Q157" s="7">
        <v>0</v>
      </c>
      <c r="R157" s="86">
        <v>0</v>
      </c>
      <c r="S157" s="1">
        <v>0</v>
      </c>
      <c r="T157" s="86">
        <v>0</v>
      </c>
      <c r="U157" s="1">
        <v>0</v>
      </c>
      <c r="V157" s="1">
        <v>0</v>
      </c>
      <c r="W157" s="135">
        <f t="shared" si="37"/>
        <v>0</v>
      </c>
    </row>
    <row r="158" spans="1:23" ht="94.5" x14ac:dyDescent="0.25">
      <c r="A158" s="75"/>
      <c r="B158" s="6" t="s">
        <v>75</v>
      </c>
      <c r="C158" s="73" t="s">
        <v>28</v>
      </c>
      <c r="D158" s="73" t="s">
        <v>3</v>
      </c>
      <c r="E158" s="70" t="s">
        <v>74</v>
      </c>
      <c r="F158" s="73" t="s">
        <v>3</v>
      </c>
      <c r="G158" s="73" t="s">
        <v>3</v>
      </c>
      <c r="H158" s="73" t="s">
        <v>3</v>
      </c>
      <c r="I158" s="73" t="s">
        <v>3</v>
      </c>
      <c r="J158" s="73" t="s">
        <v>3</v>
      </c>
      <c r="K158" s="7"/>
      <c r="L158" s="7"/>
      <c r="M158" s="50">
        <v>100</v>
      </c>
      <c r="N158" s="50">
        <v>100</v>
      </c>
      <c r="O158" s="50">
        <v>100</v>
      </c>
      <c r="P158" s="98">
        <v>100</v>
      </c>
      <c r="Q158" s="50">
        <v>100</v>
      </c>
      <c r="R158" s="102">
        <v>100</v>
      </c>
      <c r="S158" s="31">
        <v>100</v>
      </c>
      <c r="T158" s="102">
        <v>100</v>
      </c>
      <c r="U158" s="31">
        <v>100</v>
      </c>
      <c r="V158" s="31">
        <v>100</v>
      </c>
      <c r="W158" s="2" t="s">
        <v>3</v>
      </c>
    </row>
    <row r="159" spans="1:23" ht="78.75" x14ac:dyDescent="0.25">
      <c r="A159" s="12" t="s">
        <v>71</v>
      </c>
      <c r="B159" s="6" t="s">
        <v>178</v>
      </c>
      <c r="C159" s="73" t="s">
        <v>3</v>
      </c>
      <c r="D159" s="73" t="s">
        <v>3</v>
      </c>
      <c r="E159" s="73" t="s">
        <v>3</v>
      </c>
      <c r="F159" s="47" t="s">
        <v>175</v>
      </c>
      <c r="G159" s="75" t="s">
        <v>166</v>
      </c>
      <c r="H159" s="4" t="s">
        <v>3</v>
      </c>
      <c r="I159" s="4" t="s">
        <v>3</v>
      </c>
      <c r="J159" s="4" t="s">
        <v>3</v>
      </c>
      <c r="K159" s="7" t="s">
        <v>3</v>
      </c>
      <c r="L159" s="7" t="s">
        <v>3</v>
      </c>
      <c r="M159" s="7" t="s">
        <v>3</v>
      </c>
      <c r="N159" s="7" t="s">
        <v>3</v>
      </c>
      <c r="O159" s="7" t="s">
        <v>3</v>
      </c>
      <c r="P159" s="87" t="s">
        <v>3</v>
      </c>
      <c r="Q159" s="7" t="s">
        <v>3</v>
      </c>
      <c r="R159" s="86" t="s">
        <v>3</v>
      </c>
      <c r="S159" s="1" t="s">
        <v>3</v>
      </c>
      <c r="T159" s="86" t="s">
        <v>3</v>
      </c>
      <c r="U159" s="1" t="s">
        <v>3</v>
      </c>
      <c r="V159" s="1" t="s">
        <v>3</v>
      </c>
      <c r="W159" s="13">
        <f>SUM(K159:Q159)</f>
        <v>0</v>
      </c>
    </row>
    <row r="160" spans="1:23" s="156" customFormat="1" x14ac:dyDescent="0.25">
      <c r="A160" s="114"/>
      <c r="B160" s="112" t="s">
        <v>32</v>
      </c>
      <c r="C160" s="114" t="s">
        <v>5</v>
      </c>
      <c r="D160" s="113" t="s">
        <v>3</v>
      </c>
      <c r="E160" s="105" t="s">
        <v>3</v>
      </c>
      <c r="F160" s="105" t="s">
        <v>3</v>
      </c>
      <c r="G160" s="105" t="s">
        <v>3</v>
      </c>
      <c r="H160" s="154" t="s">
        <v>62</v>
      </c>
      <c r="I160" s="154" t="s">
        <v>80</v>
      </c>
      <c r="J160" s="105" t="s">
        <v>3</v>
      </c>
      <c r="K160" s="90">
        <f t="shared" ref="K160:S160" si="38">K166+K167+K169+K171+K168+K170</f>
        <v>3831.3</v>
      </c>
      <c r="L160" s="90">
        <f t="shared" si="38"/>
        <v>5822.9</v>
      </c>
      <c r="M160" s="90">
        <f t="shared" si="38"/>
        <v>6358.9000000000005</v>
      </c>
      <c r="N160" s="90">
        <f t="shared" si="38"/>
        <v>14711.599999999999</v>
      </c>
      <c r="O160" s="90">
        <f t="shared" si="38"/>
        <v>6647.9</v>
      </c>
      <c r="P160" s="90">
        <f>P166+P167+P169+P171+P168+P170</f>
        <v>7373.3</v>
      </c>
      <c r="Q160" s="90">
        <f t="shared" si="38"/>
        <v>8735.5</v>
      </c>
      <c r="R160" s="106">
        <f>R166+R167+R169+R171+R168+R170</f>
        <v>7554.2</v>
      </c>
      <c r="S160" s="106">
        <f t="shared" si="38"/>
        <v>6199.5999999999995</v>
      </c>
      <c r="T160" s="106">
        <f>T166+T167+T169+T171+T168+T170</f>
        <v>6457.0999999999995</v>
      </c>
      <c r="U160" s="106">
        <f>U166+U167+U169+U171+U168+U170</f>
        <v>4840</v>
      </c>
      <c r="V160" s="106">
        <f>V166+V167+V169+V171+V168+V170</f>
        <v>6162.4</v>
      </c>
      <c r="W160" s="139">
        <f t="shared" ref="W160" si="39">SUM(M160:V160)</f>
        <v>75040.5</v>
      </c>
    </row>
    <row r="161" spans="1:23" x14ac:dyDescent="0.25">
      <c r="A161" s="75"/>
      <c r="B161" s="6" t="s">
        <v>34</v>
      </c>
      <c r="C161" s="12"/>
      <c r="D161" s="4" t="s">
        <v>3</v>
      </c>
      <c r="E161" s="16"/>
      <c r="F161" s="16"/>
      <c r="G161" s="16"/>
      <c r="H161" s="16"/>
      <c r="I161" s="4"/>
      <c r="J161" s="4"/>
      <c r="K161" s="7"/>
      <c r="L161" s="7"/>
      <c r="M161" s="7"/>
      <c r="N161" s="7"/>
      <c r="O161" s="7"/>
      <c r="P161" s="87"/>
      <c r="Q161" s="7"/>
      <c r="R161" s="86"/>
      <c r="S161" s="1"/>
      <c r="T161" s="86"/>
      <c r="U161" s="1"/>
      <c r="V161" s="1"/>
      <c r="W161" s="135"/>
    </row>
    <row r="162" spans="1:23" x14ac:dyDescent="0.25">
      <c r="A162" s="75"/>
      <c r="B162" s="6" t="s">
        <v>35</v>
      </c>
      <c r="C162" s="75" t="s">
        <v>5</v>
      </c>
      <c r="D162" s="75" t="s">
        <v>3</v>
      </c>
      <c r="E162" s="4" t="s">
        <v>3</v>
      </c>
      <c r="F162" s="4" t="s">
        <v>3</v>
      </c>
      <c r="G162" s="75" t="s">
        <v>3</v>
      </c>
      <c r="H162" s="4" t="s">
        <v>3</v>
      </c>
      <c r="I162" s="4" t="s">
        <v>3</v>
      </c>
      <c r="J162" s="4" t="s">
        <v>3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87">
        <v>0</v>
      </c>
      <c r="Q162" s="7">
        <v>0</v>
      </c>
      <c r="R162" s="86">
        <v>0</v>
      </c>
      <c r="S162" s="1">
        <v>0</v>
      </c>
      <c r="T162" s="86">
        <v>0</v>
      </c>
      <c r="U162" s="1">
        <v>0</v>
      </c>
      <c r="V162" s="1">
        <v>0</v>
      </c>
      <c r="W162" s="135">
        <f t="shared" ref="W162:W164" si="40">SUM(M162:V162)</f>
        <v>0</v>
      </c>
    </row>
    <row r="163" spans="1:23" x14ac:dyDescent="0.25">
      <c r="A163" s="75"/>
      <c r="B163" s="6" t="s">
        <v>36</v>
      </c>
      <c r="C163" s="75"/>
      <c r="D163" s="73"/>
      <c r="E163" s="4"/>
      <c r="F163" s="4"/>
      <c r="G163" s="75" t="s">
        <v>3</v>
      </c>
      <c r="H163" s="4" t="s">
        <v>3</v>
      </c>
      <c r="I163" s="4" t="s">
        <v>3</v>
      </c>
      <c r="J163" s="4" t="s">
        <v>3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87">
        <v>0</v>
      </c>
      <c r="Q163" s="7">
        <v>0</v>
      </c>
      <c r="R163" s="86">
        <v>0</v>
      </c>
      <c r="S163" s="1">
        <v>0</v>
      </c>
      <c r="T163" s="86">
        <v>0</v>
      </c>
      <c r="U163" s="1">
        <v>0</v>
      </c>
      <c r="V163" s="1">
        <v>0</v>
      </c>
      <c r="W163" s="135">
        <f t="shared" si="40"/>
        <v>0</v>
      </c>
    </row>
    <row r="164" spans="1:23" x14ac:dyDescent="0.25">
      <c r="A164" s="75"/>
      <c r="B164" s="6" t="s">
        <v>37</v>
      </c>
      <c r="C164" s="75" t="s">
        <v>5</v>
      </c>
      <c r="D164" s="73" t="s">
        <v>3</v>
      </c>
      <c r="E164" s="16"/>
      <c r="F164" s="4" t="s">
        <v>3</v>
      </c>
      <c r="G164" s="73" t="s">
        <v>3</v>
      </c>
      <c r="H164" s="4" t="s">
        <v>3</v>
      </c>
      <c r="I164" s="4" t="s">
        <v>3</v>
      </c>
      <c r="J164" s="4" t="s">
        <v>3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87">
        <v>0</v>
      </c>
      <c r="Q164" s="7">
        <v>0</v>
      </c>
      <c r="R164" s="86">
        <v>0</v>
      </c>
      <c r="S164" s="1">
        <v>0</v>
      </c>
      <c r="T164" s="86">
        <v>0</v>
      </c>
      <c r="U164" s="1">
        <v>0</v>
      </c>
      <c r="V164" s="1">
        <v>0</v>
      </c>
      <c r="W164" s="135">
        <f t="shared" si="40"/>
        <v>0</v>
      </c>
    </row>
    <row r="165" spans="1:23" x14ac:dyDescent="0.25">
      <c r="A165" s="75"/>
      <c r="B165" s="5" t="s">
        <v>53</v>
      </c>
      <c r="C165" s="73"/>
      <c r="D165" s="73"/>
      <c r="E165" s="16"/>
      <c r="F165" s="4"/>
      <c r="G165" s="73"/>
      <c r="H165" s="4"/>
      <c r="I165" s="4"/>
      <c r="J165" s="4"/>
      <c r="K165" s="7"/>
      <c r="L165" s="7"/>
      <c r="M165" s="7"/>
      <c r="N165" s="7"/>
      <c r="O165" s="7"/>
      <c r="P165" s="87"/>
      <c r="Q165" s="7"/>
      <c r="R165" s="86"/>
      <c r="S165" s="86"/>
      <c r="T165" s="86"/>
      <c r="U165" s="1"/>
      <c r="V165" s="1"/>
      <c r="W165" s="135"/>
    </row>
    <row r="166" spans="1:23" ht="31.5" x14ac:dyDescent="0.25">
      <c r="A166" s="75"/>
      <c r="B166" s="6" t="s">
        <v>51</v>
      </c>
      <c r="C166" s="73" t="s">
        <v>5</v>
      </c>
      <c r="D166" s="73" t="s">
        <v>3</v>
      </c>
      <c r="E166" s="16"/>
      <c r="F166" s="4" t="s">
        <v>3</v>
      </c>
      <c r="G166" s="73" t="s">
        <v>3</v>
      </c>
      <c r="H166" s="25" t="s">
        <v>62</v>
      </c>
      <c r="I166" s="25" t="s">
        <v>80</v>
      </c>
      <c r="J166" s="71">
        <v>242</v>
      </c>
      <c r="K166" s="7">
        <v>262.5</v>
      </c>
      <c r="L166" s="7">
        <v>899.7</v>
      </c>
      <c r="M166" s="7">
        <v>444.6</v>
      </c>
      <c r="N166" s="7">
        <v>0</v>
      </c>
      <c r="O166" s="7">
        <v>1132.9000000000001</v>
      </c>
      <c r="P166" s="152">
        <v>1628.5</v>
      </c>
      <c r="Q166" s="7">
        <v>2676.4</v>
      </c>
      <c r="R166" s="86">
        <v>1013.7</v>
      </c>
      <c r="S166" s="86">
        <v>1131.5</v>
      </c>
      <c r="T166" s="86">
        <v>1136.2</v>
      </c>
      <c r="U166" s="1">
        <v>762</v>
      </c>
      <c r="V166" s="1">
        <v>990</v>
      </c>
      <c r="W166" s="135">
        <f t="shared" ref="W166:W171" si="41">SUM(M166:V166)</f>
        <v>10915.8</v>
      </c>
    </row>
    <row r="167" spans="1:23" ht="31.5" x14ac:dyDescent="0.25">
      <c r="A167" s="75"/>
      <c r="B167" s="6" t="s">
        <v>52</v>
      </c>
      <c r="C167" s="73" t="s">
        <v>5</v>
      </c>
      <c r="D167" s="73" t="s">
        <v>3</v>
      </c>
      <c r="E167" s="16"/>
      <c r="F167" s="4" t="s">
        <v>3</v>
      </c>
      <c r="G167" s="73" t="s">
        <v>3</v>
      </c>
      <c r="H167" s="25" t="s">
        <v>62</v>
      </c>
      <c r="I167" s="25" t="s">
        <v>80</v>
      </c>
      <c r="J167" s="4">
        <v>244</v>
      </c>
      <c r="K167" s="7">
        <v>3568.8</v>
      </c>
      <c r="L167" s="7">
        <v>4923.2</v>
      </c>
      <c r="M167" s="7">
        <v>5007.6000000000004</v>
      </c>
      <c r="N167" s="7">
        <v>13809.4</v>
      </c>
      <c r="O167" s="7">
        <v>4664.6000000000004</v>
      </c>
      <c r="P167" s="152">
        <v>4844.1000000000004</v>
      </c>
      <c r="Q167" s="7">
        <v>5242.9</v>
      </c>
      <c r="R167" s="86">
        <v>5685.5</v>
      </c>
      <c r="S167" s="86">
        <v>4237.2</v>
      </c>
      <c r="T167" s="86">
        <v>4391.2</v>
      </c>
      <c r="U167" s="1">
        <v>3300</v>
      </c>
      <c r="V167" s="1">
        <v>4403.3999999999996</v>
      </c>
      <c r="W167" s="135">
        <f t="shared" si="41"/>
        <v>55585.899999999994</v>
      </c>
    </row>
    <row r="168" spans="1:23" x14ac:dyDescent="0.25">
      <c r="A168" s="75"/>
      <c r="B168" s="6" t="s">
        <v>83</v>
      </c>
      <c r="C168" s="73" t="s">
        <v>5</v>
      </c>
      <c r="D168" s="73" t="s">
        <v>3</v>
      </c>
      <c r="E168" s="16"/>
      <c r="F168" s="4" t="s">
        <v>3</v>
      </c>
      <c r="G168" s="73" t="s">
        <v>3</v>
      </c>
      <c r="H168" s="4" t="s">
        <v>187</v>
      </c>
      <c r="I168" s="25" t="s">
        <v>80</v>
      </c>
      <c r="J168" s="4">
        <v>831</v>
      </c>
      <c r="K168" s="7"/>
      <c r="L168" s="7"/>
      <c r="M168" s="7">
        <v>7.7</v>
      </c>
      <c r="N168" s="7">
        <v>32.1</v>
      </c>
      <c r="O168" s="7">
        <v>8.4</v>
      </c>
      <c r="P168" s="153"/>
      <c r="Q168" s="7"/>
      <c r="R168" s="86"/>
      <c r="S168" s="86">
        <v>28.9</v>
      </c>
      <c r="T168" s="86">
        <v>112.7</v>
      </c>
      <c r="U168" s="1"/>
      <c r="V168" s="1"/>
      <c r="W168" s="135">
        <f t="shared" si="41"/>
        <v>189.8</v>
      </c>
    </row>
    <row r="169" spans="1:23" ht="31.5" x14ac:dyDescent="0.25">
      <c r="A169" s="75"/>
      <c r="B169" s="6" t="s">
        <v>55</v>
      </c>
      <c r="C169" s="73" t="s">
        <v>5</v>
      </c>
      <c r="D169" s="73" t="s">
        <v>3</v>
      </c>
      <c r="E169" s="16"/>
      <c r="F169" s="4" t="s">
        <v>3</v>
      </c>
      <c r="G169" s="73" t="s">
        <v>3</v>
      </c>
      <c r="H169" s="4" t="s">
        <v>187</v>
      </c>
      <c r="I169" s="25" t="s">
        <v>80</v>
      </c>
      <c r="J169" s="4">
        <v>851</v>
      </c>
      <c r="K169" s="7">
        <v>0</v>
      </c>
      <c r="L169" s="7">
        <v>0</v>
      </c>
      <c r="M169" s="7">
        <v>880</v>
      </c>
      <c r="N169" s="7">
        <v>854.8</v>
      </c>
      <c r="O169" s="7">
        <v>839</v>
      </c>
      <c r="P169" s="152">
        <v>900.7</v>
      </c>
      <c r="Q169" s="7">
        <v>816.2</v>
      </c>
      <c r="R169" s="86">
        <v>805</v>
      </c>
      <c r="S169" s="86">
        <v>796</v>
      </c>
      <c r="T169" s="86">
        <v>787</v>
      </c>
      <c r="U169" s="1">
        <v>778</v>
      </c>
      <c r="V169" s="1">
        <v>769</v>
      </c>
      <c r="W169" s="135">
        <f t="shared" si="41"/>
        <v>8225.7000000000007</v>
      </c>
    </row>
    <row r="170" spans="1:23" x14ac:dyDescent="0.25">
      <c r="A170" s="75"/>
      <c r="B170" s="6" t="s">
        <v>56</v>
      </c>
      <c r="C170" s="73" t="s">
        <v>5</v>
      </c>
      <c r="D170" s="73" t="s">
        <v>3</v>
      </c>
      <c r="E170" s="16"/>
      <c r="F170" s="4" t="s">
        <v>3</v>
      </c>
      <c r="G170" s="73" t="s">
        <v>3</v>
      </c>
      <c r="H170" s="4" t="s">
        <v>187</v>
      </c>
      <c r="I170" s="25" t="s">
        <v>80</v>
      </c>
      <c r="J170" s="4">
        <v>852</v>
      </c>
      <c r="K170" s="7">
        <v>0</v>
      </c>
      <c r="L170" s="7">
        <v>0</v>
      </c>
      <c r="M170" s="7">
        <v>9</v>
      </c>
      <c r="N170" s="7">
        <v>5</v>
      </c>
      <c r="O170" s="7">
        <v>0</v>
      </c>
      <c r="P170" s="152">
        <v>0</v>
      </c>
      <c r="Q170" s="7">
        <v>0</v>
      </c>
      <c r="R170" s="86">
        <v>0</v>
      </c>
      <c r="S170" s="86">
        <v>6</v>
      </c>
      <c r="T170" s="86">
        <v>0</v>
      </c>
      <c r="U170" s="1">
        <v>0</v>
      </c>
      <c r="V170" s="1">
        <v>0</v>
      </c>
      <c r="W170" s="135">
        <f t="shared" si="41"/>
        <v>20</v>
      </c>
    </row>
    <row r="171" spans="1:23" x14ac:dyDescent="0.25">
      <c r="A171" s="75"/>
      <c r="B171" s="6" t="s">
        <v>102</v>
      </c>
      <c r="C171" s="73" t="s">
        <v>5</v>
      </c>
      <c r="D171" s="73" t="s">
        <v>3</v>
      </c>
      <c r="E171" s="16"/>
      <c r="F171" s="4" t="s">
        <v>3</v>
      </c>
      <c r="G171" s="73" t="s">
        <v>3</v>
      </c>
      <c r="H171" s="4" t="s">
        <v>187</v>
      </c>
      <c r="I171" s="25" t="s">
        <v>80</v>
      </c>
      <c r="J171" s="4">
        <v>853</v>
      </c>
      <c r="K171" s="7">
        <v>0</v>
      </c>
      <c r="L171" s="7">
        <v>0</v>
      </c>
      <c r="M171" s="7">
        <v>10</v>
      </c>
      <c r="N171" s="7">
        <v>10.3</v>
      </c>
      <c r="O171" s="7">
        <v>3</v>
      </c>
      <c r="P171" s="152">
        <v>0</v>
      </c>
      <c r="Q171" s="7">
        <v>0</v>
      </c>
      <c r="R171" s="86">
        <v>50</v>
      </c>
      <c r="S171" s="1">
        <v>0</v>
      </c>
      <c r="T171" s="86">
        <v>30</v>
      </c>
      <c r="U171" s="1">
        <v>0</v>
      </c>
      <c r="V171" s="1">
        <v>0</v>
      </c>
      <c r="W171" s="135">
        <f t="shared" si="41"/>
        <v>103.3</v>
      </c>
    </row>
    <row r="172" spans="1:23" ht="109.5" customHeight="1" x14ac:dyDescent="0.25">
      <c r="A172" s="75"/>
      <c r="B172" s="6" t="s">
        <v>128</v>
      </c>
      <c r="C172" s="73" t="s">
        <v>28</v>
      </c>
      <c r="D172" s="73" t="s">
        <v>3</v>
      </c>
      <c r="E172" s="70" t="s">
        <v>74</v>
      </c>
      <c r="F172" s="73" t="s">
        <v>3</v>
      </c>
      <c r="G172" s="73" t="s">
        <v>3</v>
      </c>
      <c r="H172" s="73" t="s">
        <v>3</v>
      </c>
      <c r="I172" s="73" t="s">
        <v>3</v>
      </c>
      <c r="J172" s="73" t="s">
        <v>3</v>
      </c>
      <c r="K172" s="7"/>
      <c r="L172" s="7"/>
      <c r="M172" s="50">
        <v>100</v>
      </c>
      <c r="N172" s="50">
        <v>100</v>
      </c>
      <c r="O172" s="50">
        <v>100</v>
      </c>
      <c r="P172" s="98">
        <v>100</v>
      </c>
      <c r="Q172" s="50">
        <v>100</v>
      </c>
      <c r="R172" s="102">
        <v>100</v>
      </c>
      <c r="S172" s="31">
        <v>100</v>
      </c>
      <c r="T172" s="102">
        <v>100</v>
      </c>
      <c r="U172" s="31">
        <v>100</v>
      </c>
      <c r="V172" s="31">
        <v>100</v>
      </c>
      <c r="W172" s="2" t="s">
        <v>3</v>
      </c>
    </row>
    <row r="173" spans="1:23" ht="78.75" x14ac:dyDescent="0.25">
      <c r="A173" s="12" t="s">
        <v>72</v>
      </c>
      <c r="B173" s="6" t="s">
        <v>179</v>
      </c>
      <c r="C173" s="73" t="s">
        <v>3</v>
      </c>
      <c r="D173" s="73" t="s">
        <v>3</v>
      </c>
      <c r="E173" s="75" t="s">
        <v>3</v>
      </c>
      <c r="F173" s="47" t="s">
        <v>191</v>
      </c>
      <c r="G173" s="75" t="s">
        <v>166</v>
      </c>
      <c r="H173" s="4" t="s">
        <v>3</v>
      </c>
      <c r="I173" s="4" t="s">
        <v>3</v>
      </c>
      <c r="J173" s="4" t="s">
        <v>3</v>
      </c>
      <c r="K173" s="7" t="s">
        <v>3</v>
      </c>
      <c r="L173" s="7" t="s">
        <v>3</v>
      </c>
      <c r="M173" s="7" t="s">
        <v>3</v>
      </c>
      <c r="N173" s="7" t="s">
        <v>3</v>
      </c>
      <c r="O173" s="7" t="s">
        <v>3</v>
      </c>
      <c r="P173" s="87" t="s">
        <v>3</v>
      </c>
      <c r="Q173" s="7" t="s">
        <v>3</v>
      </c>
      <c r="R173" s="86" t="s">
        <v>3</v>
      </c>
      <c r="S173" s="1" t="s">
        <v>3</v>
      </c>
      <c r="T173" s="86" t="s">
        <v>3</v>
      </c>
      <c r="U173" s="1" t="s">
        <v>3</v>
      </c>
      <c r="V173" s="1" t="s">
        <v>3</v>
      </c>
      <c r="W173" s="137">
        <f>SUM(K173:Q173)</f>
        <v>0</v>
      </c>
    </row>
    <row r="174" spans="1:23" x14ac:dyDescent="0.25">
      <c r="A174" s="75"/>
      <c r="B174" s="5" t="s">
        <v>32</v>
      </c>
      <c r="C174" s="75" t="s">
        <v>5</v>
      </c>
      <c r="D174" s="73" t="s">
        <v>3</v>
      </c>
      <c r="E174" s="4" t="s">
        <v>3</v>
      </c>
      <c r="F174" s="4" t="s">
        <v>3</v>
      </c>
      <c r="G174" s="4" t="s">
        <v>3</v>
      </c>
      <c r="H174" s="25" t="s">
        <v>62</v>
      </c>
      <c r="I174" s="4" t="s">
        <v>79</v>
      </c>
      <c r="J174" s="4" t="s">
        <v>45</v>
      </c>
      <c r="K174" s="14">
        <f>K180+K181+K182+K183+K184+K185+K186</f>
        <v>74368.899999999994</v>
      </c>
      <c r="L174" s="14">
        <f>L180+L181+L182+L183+L184+L185+L186</f>
        <v>70063.8</v>
      </c>
      <c r="M174" s="14">
        <f>M180+M181+M182+M183+M184+M185+M186</f>
        <v>61672.200000000004</v>
      </c>
      <c r="N174" s="14">
        <f t="shared" ref="N174:S174" si="42">N180+N181+N182+N183+N184+N185+N186+N187</f>
        <v>76289</v>
      </c>
      <c r="O174" s="14">
        <f t="shared" si="42"/>
        <v>84510.399999999994</v>
      </c>
      <c r="P174" s="90">
        <f t="shared" si="42"/>
        <v>85215.6</v>
      </c>
      <c r="Q174" s="90">
        <f>Q180+Q181+Q182+Q183+Q184+Q185+Q186+Q187</f>
        <v>61437.499999999993</v>
      </c>
      <c r="R174" s="106">
        <f t="shared" si="42"/>
        <v>64959.3</v>
      </c>
      <c r="S174" s="106">
        <f t="shared" si="42"/>
        <v>67008.599999999991</v>
      </c>
      <c r="T174" s="106">
        <f>T180+T181+T182+T183+T184+T185+T186+T187</f>
        <v>69512.399999999994</v>
      </c>
      <c r="U174" s="106">
        <f>U180+U181+U182+U183+U184+U185+U186+U187</f>
        <v>52981</v>
      </c>
      <c r="V174" s="106">
        <f>V180+V181+V182+V183+V184+V185+V186+V187</f>
        <v>66488</v>
      </c>
      <c r="W174" s="135">
        <f t="shared" ref="W174" si="43">SUM(M174:V174)</f>
        <v>690074</v>
      </c>
    </row>
    <row r="175" spans="1:23" x14ac:dyDescent="0.25">
      <c r="A175" s="75"/>
      <c r="B175" s="6" t="s">
        <v>34</v>
      </c>
      <c r="C175" s="12"/>
      <c r="D175" s="4" t="s">
        <v>3</v>
      </c>
      <c r="E175" s="16"/>
      <c r="F175" s="16"/>
      <c r="G175" s="16"/>
      <c r="H175" s="16"/>
      <c r="I175" s="4"/>
      <c r="J175" s="4"/>
      <c r="K175" s="7"/>
      <c r="L175" s="7"/>
      <c r="M175" s="7"/>
      <c r="N175" s="7"/>
      <c r="O175" s="7"/>
      <c r="P175" s="87"/>
      <c r="Q175" s="7"/>
      <c r="R175" s="86"/>
      <c r="S175" s="1"/>
      <c r="T175" s="86"/>
      <c r="U175" s="1"/>
      <c r="V175" s="1"/>
      <c r="W175" s="135"/>
    </row>
    <row r="176" spans="1:23" ht="30" customHeight="1" x14ac:dyDescent="0.25">
      <c r="A176" s="75"/>
      <c r="B176" s="6" t="s">
        <v>35</v>
      </c>
      <c r="C176" s="75" t="s">
        <v>5</v>
      </c>
      <c r="D176" s="75" t="s">
        <v>3</v>
      </c>
      <c r="E176" s="4" t="s">
        <v>3</v>
      </c>
      <c r="F176" s="4" t="s">
        <v>3</v>
      </c>
      <c r="G176" s="75" t="s">
        <v>3</v>
      </c>
      <c r="H176" s="4" t="s">
        <v>3</v>
      </c>
      <c r="I176" s="4" t="s">
        <v>3</v>
      </c>
      <c r="J176" s="4" t="s">
        <v>3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87">
        <v>0</v>
      </c>
      <c r="Q176" s="7">
        <v>0</v>
      </c>
      <c r="R176" s="86">
        <v>0</v>
      </c>
      <c r="S176" s="1">
        <v>0</v>
      </c>
      <c r="T176" s="86">
        <v>0</v>
      </c>
      <c r="U176" s="1">
        <v>0</v>
      </c>
      <c r="V176" s="1">
        <v>0</v>
      </c>
      <c r="W176" s="135">
        <f t="shared" ref="W176:W187" si="44">SUM(M176:V176)</f>
        <v>0</v>
      </c>
    </row>
    <row r="177" spans="1:23" x14ac:dyDescent="0.25">
      <c r="A177" s="75"/>
      <c r="B177" s="6" t="s">
        <v>36</v>
      </c>
      <c r="C177" s="75"/>
      <c r="D177" s="73"/>
      <c r="E177" s="4"/>
      <c r="F177" s="4"/>
      <c r="G177" s="75" t="s">
        <v>3</v>
      </c>
      <c r="H177" s="4" t="s">
        <v>3</v>
      </c>
      <c r="I177" s="4" t="s">
        <v>3</v>
      </c>
      <c r="J177" s="4" t="s">
        <v>3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87">
        <v>0</v>
      </c>
      <c r="Q177" s="7">
        <v>0</v>
      </c>
      <c r="R177" s="86">
        <v>0</v>
      </c>
      <c r="S177" s="1">
        <v>0</v>
      </c>
      <c r="T177" s="86">
        <v>0</v>
      </c>
      <c r="U177" s="1">
        <v>0</v>
      </c>
      <c r="V177" s="1">
        <v>0</v>
      </c>
      <c r="W177" s="135">
        <f t="shared" si="44"/>
        <v>0</v>
      </c>
    </row>
    <row r="178" spans="1:23" x14ac:dyDescent="0.25">
      <c r="A178" s="75"/>
      <c r="B178" s="6" t="s">
        <v>37</v>
      </c>
      <c r="C178" s="75" t="s">
        <v>5</v>
      </c>
      <c r="D178" s="73" t="s">
        <v>3</v>
      </c>
      <c r="E178" s="16"/>
      <c r="F178" s="4" t="s">
        <v>3</v>
      </c>
      <c r="G178" s="73" t="s">
        <v>3</v>
      </c>
      <c r="H178" s="4" t="s">
        <v>3</v>
      </c>
      <c r="I178" s="4" t="s">
        <v>3</v>
      </c>
      <c r="J178" s="4" t="s">
        <v>3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87">
        <v>0</v>
      </c>
      <c r="Q178" s="7">
        <v>0</v>
      </c>
      <c r="R178" s="86">
        <v>0</v>
      </c>
      <c r="S178" s="1">
        <v>0</v>
      </c>
      <c r="T178" s="86">
        <v>0</v>
      </c>
      <c r="U178" s="1">
        <v>0</v>
      </c>
      <c r="V178" s="1">
        <v>0</v>
      </c>
      <c r="W178" s="135">
        <f t="shared" si="44"/>
        <v>0</v>
      </c>
    </row>
    <row r="179" spans="1:23" x14ac:dyDescent="0.25">
      <c r="A179" s="75"/>
      <c r="B179" s="5" t="s">
        <v>53</v>
      </c>
      <c r="C179" s="73"/>
      <c r="D179" s="73"/>
      <c r="E179" s="16"/>
      <c r="F179" s="4"/>
      <c r="G179" s="73"/>
      <c r="H179" s="4"/>
      <c r="I179" s="4"/>
      <c r="J179" s="4"/>
      <c r="K179" s="7"/>
      <c r="L179" s="7"/>
      <c r="M179" s="7"/>
      <c r="N179" s="7"/>
      <c r="O179" s="7"/>
      <c r="P179" s="87"/>
      <c r="Q179" s="7"/>
      <c r="R179" s="86"/>
      <c r="S179" s="1"/>
      <c r="T179" s="86"/>
      <c r="U179" s="1"/>
      <c r="V179" s="1"/>
      <c r="W179" s="135"/>
    </row>
    <row r="180" spans="1:23" x14ac:dyDescent="0.25">
      <c r="A180" s="75"/>
      <c r="B180" s="6" t="s">
        <v>84</v>
      </c>
      <c r="C180" s="73" t="s">
        <v>5</v>
      </c>
      <c r="D180" s="73" t="s">
        <v>3</v>
      </c>
      <c r="E180" s="16"/>
      <c r="F180" s="4" t="s">
        <v>3</v>
      </c>
      <c r="G180" s="73" t="s">
        <v>45</v>
      </c>
      <c r="H180" s="4" t="s">
        <v>187</v>
      </c>
      <c r="I180" s="4" t="s">
        <v>79</v>
      </c>
      <c r="J180" s="4">
        <v>121</v>
      </c>
      <c r="K180" s="7">
        <v>67840.100000000006</v>
      </c>
      <c r="L180" s="7">
        <v>66826.3</v>
      </c>
      <c r="M180" s="7">
        <v>46924.800000000003</v>
      </c>
      <c r="N180" s="7">
        <v>56356.4</v>
      </c>
      <c r="O180" s="7">
        <v>59526.400000000001</v>
      </c>
      <c r="P180" s="152">
        <v>63142.3</v>
      </c>
      <c r="Q180" s="7">
        <v>44404.7</v>
      </c>
      <c r="R180" s="86">
        <v>48402.3</v>
      </c>
      <c r="S180" s="1">
        <v>49705.7</v>
      </c>
      <c r="T180" s="86">
        <v>53155.6</v>
      </c>
      <c r="U180" s="1">
        <v>39516.1</v>
      </c>
      <c r="V180" s="1">
        <v>49397</v>
      </c>
      <c r="W180" s="135">
        <f t="shared" si="44"/>
        <v>510531.3</v>
      </c>
    </row>
    <row r="181" spans="1:23" x14ac:dyDescent="0.25">
      <c r="A181" s="75"/>
      <c r="B181" s="6" t="s">
        <v>85</v>
      </c>
      <c r="C181" s="73" t="s">
        <v>5</v>
      </c>
      <c r="D181" s="73" t="s">
        <v>3</v>
      </c>
      <c r="E181" s="16"/>
      <c r="F181" s="4" t="s">
        <v>3</v>
      </c>
      <c r="G181" s="73" t="s">
        <v>45</v>
      </c>
      <c r="H181" s="4" t="s">
        <v>187</v>
      </c>
      <c r="I181" s="4" t="s">
        <v>79</v>
      </c>
      <c r="J181" s="4">
        <v>129</v>
      </c>
      <c r="K181" s="7">
        <v>0</v>
      </c>
      <c r="L181" s="7">
        <v>0</v>
      </c>
      <c r="M181" s="7">
        <v>12450.1</v>
      </c>
      <c r="N181" s="7">
        <v>16603.400000000001</v>
      </c>
      <c r="O181" s="7">
        <v>19292.2</v>
      </c>
      <c r="P181" s="152">
        <v>17671.2</v>
      </c>
      <c r="Q181" s="7">
        <v>13410.2</v>
      </c>
      <c r="R181" s="86">
        <v>14533</v>
      </c>
      <c r="S181" s="1">
        <v>15640.2</v>
      </c>
      <c r="T181" s="86">
        <v>14636.8</v>
      </c>
      <c r="U181" s="1">
        <v>11933.9</v>
      </c>
      <c r="V181" s="1">
        <v>14918</v>
      </c>
      <c r="W181" s="135">
        <f t="shared" si="44"/>
        <v>151089</v>
      </c>
    </row>
    <row r="182" spans="1:23" ht="31.5" x14ac:dyDescent="0.25">
      <c r="A182" s="75"/>
      <c r="B182" s="6" t="s">
        <v>54</v>
      </c>
      <c r="C182" s="73" t="s">
        <v>5</v>
      </c>
      <c r="D182" s="73" t="s">
        <v>3</v>
      </c>
      <c r="E182" s="16"/>
      <c r="F182" s="4" t="s">
        <v>3</v>
      </c>
      <c r="G182" s="73" t="s">
        <v>3</v>
      </c>
      <c r="H182" s="4" t="s">
        <v>187</v>
      </c>
      <c r="I182" s="4" t="s">
        <v>79</v>
      </c>
      <c r="J182" s="4">
        <v>122</v>
      </c>
      <c r="K182" s="7">
        <v>3206.4</v>
      </c>
      <c r="L182" s="7">
        <v>1505.7</v>
      </c>
      <c r="M182" s="7">
        <v>1726</v>
      </c>
      <c r="N182" s="7">
        <v>2717.2</v>
      </c>
      <c r="O182" s="7">
        <v>4793.2</v>
      </c>
      <c r="P182" s="152">
        <v>3811.2</v>
      </c>
      <c r="Q182" s="7">
        <v>3000</v>
      </c>
      <c r="R182" s="86">
        <v>1541.7</v>
      </c>
      <c r="S182" s="1">
        <f>51.3+902.1+219.2-58.4</f>
        <v>1114.1999999999998</v>
      </c>
      <c r="T182" s="86">
        <v>1147</v>
      </c>
      <c r="U182" s="1">
        <v>1100</v>
      </c>
      <c r="V182" s="1">
        <v>1600</v>
      </c>
      <c r="W182" s="135">
        <f t="shared" si="44"/>
        <v>22550.5</v>
      </c>
    </row>
    <row r="183" spans="1:23" ht="31.5" x14ac:dyDescent="0.25">
      <c r="A183" s="75"/>
      <c r="B183" s="6" t="s">
        <v>51</v>
      </c>
      <c r="C183" s="73" t="s">
        <v>5</v>
      </c>
      <c r="D183" s="73" t="s">
        <v>3</v>
      </c>
      <c r="E183" s="16"/>
      <c r="F183" s="4" t="s">
        <v>3</v>
      </c>
      <c r="G183" s="73" t="s">
        <v>3</v>
      </c>
      <c r="H183" s="4" t="s">
        <v>187</v>
      </c>
      <c r="I183" s="4" t="s">
        <v>79</v>
      </c>
      <c r="J183" s="4">
        <v>242</v>
      </c>
      <c r="K183" s="7">
        <v>1382.2</v>
      </c>
      <c r="L183" s="7">
        <v>586.29999999999995</v>
      </c>
      <c r="M183" s="7">
        <v>479</v>
      </c>
      <c r="N183" s="7">
        <v>0</v>
      </c>
      <c r="O183" s="7">
        <v>740.4</v>
      </c>
      <c r="P183" s="152">
        <v>529.20000000000005</v>
      </c>
      <c r="Q183" s="7">
        <v>469.7</v>
      </c>
      <c r="R183" s="86">
        <v>396.8</v>
      </c>
      <c r="S183" s="1">
        <v>460</v>
      </c>
      <c r="T183" s="86">
        <v>480</v>
      </c>
      <c r="U183" s="1">
        <v>360</v>
      </c>
      <c r="V183" s="1">
        <v>480</v>
      </c>
      <c r="W183" s="135">
        <f t="shared" si="44"/>
        <v>4395.1000000000004</v>
      </c>
    </row>
    <row r="184" spans="1:23" ht="31.5" x14ac:dyDescent="0.25">
      <c r="A184" s="75"/>
      <c r="B184" s="6" t="s">
        <v>52</v>
      </c>
      <c r="C184" s="73" t="s">
        <v>5</v>
      </c>
      <c r="D184" s="73" t="s">
        <v>3</v>
      </c>
      <c r="E184" s="16"/>
      <c r="F184" s="4" t="s">
        <v>3</v>
      </c>
      <c r="G184" s="73" t="s">
        <v>3</v>
      </c>
      <c r="H184" s="4" t="s">
        <v>187</v>
      </c>
      <c r="I184" s="4" t="s">
        <v>79</v>
      </c>
      <c r="J184" s="4">
        <v>244</v>
      </c>
      <c r="K184" s="7">
        <v>1015.5</v>
      </c>
      <c r="L184" s="7">
        <v>85.8</v>
      </c>
      <c r="M184" s="7">
        <v>92.3</v>
      </c>
      <c r="N184" s="7">
        <v>594.70000000000005</v>
      </c>
      <c r="O184" s="7">
        <v>153.4</v>
      </c>
      <c r="P184" s="152">
        <v>60.6</v>
      </c>
      <c r="Q184" s="7">
        <v>152.9</v>
      </c>
      <c r="R184" s="86">
        <v>85.5</v>
      </c>
      <c r="S184" s="1">
        <v>88.5</v>
      </c>
      <c r="T184" s="86">
        <v>93</v>
      </c>
      <c r="U184" s="1">
        <v>71</v>
      </c>
      <c r="V184" s="1">
        <v>93</v>
      </c>
      <c r="W184" s="135">
        <f t="shared" si="44"/>
        <v>1484.9</v>
      </c>
    </row>
    <row r="185" spans="1:23" ht="31.5" x14ac:dyDescent="0.25">
      <c r="A185" s="75"/>
      <c r="B185" s="6" t="s">
        <v>55</v>
      </c>
      <c r="C185" s="73" t="s">
        <v>5</v>
      </c>
      <c r="D185" s="73" t="s">
        <v>3</v>
      </c>
      <c r="E185" s="16"/>
      <c r="F185" s="4" t="s">
        <v>3</v>
      </c>
      <c r="G185" s="73" t="s">
        <v>3</v>
      </c>
      <c r="H185" s="4" t="s">
        <v>187</v>
      </c>
      <c r="I185" s="4" t="s">
        <v>79</v>
      </c>
      <c r="J185" s="4">
        <v>851</v>
      </c>
      <c r="K185" s="7">
        <v>880.7</v>
      </c>
      <c r="L185" s="7">
        <v>868.7</v>
      </c>
      <c r="M185" s="7">
        <v>0</v>
      </c>
      <c r="N185" s="7">
        <v>0</v>
      </c>
      <c r="O185" s="7">
        <v>0</v>
      </c>
      <c r="P185" s="152">
        <v>0</v>
      </c>
      <c r="Q185" s="7">
        <v>0</v>
      </c>
      <c r="R185" s="86">
        <v>0</v>
      </c>
      <c r="S185" s="1">
        <v>0</v>
      </c>
      <c r="T185" s="86">
        <v>0</v>
      </c>
      <c r="U185" s="1">
        <v>0</v>
      </c>
      <c r="V185" s="1">
        <v>0</v>
      </c>
      <c r="W185" s="135">
        <f t="shared" si="44"/>
        <v>0</v>
      </c>
    </row>
    <row r="186" spans="1:23" x14ac:dyDescent="0.25">
      <c r="A186" s="75"/>
      <c r="B186" s="6" t="s">
        <v>56</v>
      </c>
      <c r="C186" s="73" t="s">
        <v>5</v>
      </c>
      <c r="D186" s="73" t="s">
        <v>3</v>
      </c>
      <c r="E186" s="16"/>
      <c r="F186" s="4" t="s">
        <v>3</v>
      </c>
      <c r="G186" s="73" t="s">
        <v>3</v>
      </c>
      <c r="H186" s="4" t="s">
        <v>187</v>
      </c>
      <c r="I186" s="4" t="s">
        <v>79</v>
      </c>
      <c r="J186" s="4">
        <v>852</v>
      </c>
      <c r="K186" s="7">
        <v>44</v>
      </c>
      <c r="L186" s="7">
        <v>191</v>
      </c>
      <c r="M186" s="7">
        <v>0</v>
      </c>
      <c r="N186" s="7">
        <v>0</v>
      </c>
      <c r="O186" s="7">
        <v>0</v>
      </c>
      <c r="P186" s="152">
        <v>0</v>
      </c>
      <c r="Q186" s="7">
        <v>0</v>
      </c>
      <c r="R186" s="86">
        <v>0</v>
      </c>
      <c r="S186" s="1">
        <v>0</v>
      </c>
      <c r="T186" s="86">
        <v>0</v>
      </c>
      <c r="U186" s="1">
        <v>0</v>
      </c>
      <c r="V186" s="1">
        <v>0</v>
      </c>
      <c r="W186" s="135">
        <f t="shared" si="44"/>
        <v>0</v>
      </c>
    </row>
    <row r="187" spans="1:23" x14ac:dyDescent="0.25">
      <c r="A187" s="75"/>
      <c r="B187" s="6" t="s">
        <v>56</v>
      </c>
      <c r="C187" s="73"/>
      <c r="D187" s="73"/>
      <c r="E187" s="16"/>
      <c r="F187" s="9"/>
      <c r="G187" s="73"/>
      <c r="H187" s="4" t="s">
        <v>187</v>
      </c>
      <c r="I187" s="4" t="s">
        <v>79</v>
      </c>
      <c r="J187" s="4">
        <v>853</v>
      </c>
      <c r="K187" s="7"/>
      <c r="L187" s="7"/>
      <c r="M187" s="7"/>
      <c r="N187" s="7">
        <v>17.3</v>
      </c>
      <c r="O187" s="7">
        <v>4.8</v>
      </c>
      <c r="P187" s="152">
        <v>1.1000000000000001</v>
      </c>
      <c r="Q187" s="7">
        <v>0</v>
      </c>
      <c r="R187" s="96">
        <v>0</v>
      </c>
      <c r="S187" s="11">
        <v>0</v>
      </c>
      <c r="T187" s="96">
        <v>0</v>
      </c>
      <c r="U187" s="11">
        <v>0</v>
      </c>
      <c r="V187" s="11">
        <v>0</v>
      </c>
      <c r="W187" s="135">
        <f t="shared" si="44"/>
        <v>23.200000000000003</v>
      </c>
    </row>
    <row r="188" spans="1:23" ht="123" customHeight="1" x14ac:dyDescent="0.25">
      <c r="A188" s="75"/>
      <c r="B188" s="6" t="s">
        <v>129</v>
      </c>
      <c r="C188" s="73" t="s">
        <v>28</v>
      </c>
      <c r="D188" s="73" t="s">
        <v>3</v>
      </c>
      <c r="E188" s="70" t="s">
        <v>74</v>
      </c>
      <c r="F188" s="73" t="s">
        <v>3</v>
      </c>
      <c r="G188" s="73" t="s">
        <v>3</v>
      </c>
      <c r="H188" s="73" t="s">
        <v>3</v>
      </c>
      <c r="I188" s="73" t="s">
        <v>3</v>
      </c>
      <c r="J188" s="73" t="s">
        <v>3</v>
      </c>
      <c r="K188" s="7"/>
      <c r="L188" s="7"/>
      <c r="M188" s="50">
        <v>100</v>
      </c>
      <c r="N188" s="50">
        <v>100</v>
      </c>
      <c r="O188" s="50">
        <v>100</v>
      </c>
      <c r="P188" s="98">
        <v>100</v>
      </c>
      <c r="Q188" s="50">
        <v>100</v>
      </c>
      <c r="R188" s="102">
        <v>100</v>
      </c>
      <c r="S188" s="31">
        <v>100</v>
      </c>
      <c r="T188" s="102">
        <v>100</v>
      </c>
      <c r="U188" s="31">
        <v>100</v>
      </c>
      <c r="V188" s="31">
        <v>100</v>
      </c>
      <c r="W188" s="140" t="s">
        <v>3</v>
      </c>
    </row>
    <row r="189" spans="1:23" s="131" customFormat="1" ht="78.75" x14ac:dyDescent="0.25">
      <c r="A189" s="118" t="s">
        <v>69</v>
      </c>
      <c r="B189" s="119" t="s">
        <v>130</v>
      </c>
      <c r="C189" s="120" t="s">
        <v>3</v>
      </c>
      <c r="D189" s="132"/>
      <c r="E189" s="123" t="s">
        <v>3</v>
      </c>
      <c r="F189" s="133" t="s">
        <v>191</v>
      </c>
      <c r="G189" s="123" t="s">
        <v>166</v>
      </c>
      <c r="H189" s="134" t="s">
        <v>3</v>
      </c>
      <c r="I189" s="134" t="s">
        <v>3</v>
      </c>
      <c r="J189" s="134" t="s">
        <v>3</v>
      </c>
      <c r="K189" s="127" t="s">
        <v>3</v>
      </c>
      <c r="L189" s="127" t="s">
        <v>3</v>
      </c>
      <c r="M189" s="127" t="s">
        <v>3</v>
      </c>
      <c r="N189" s="127" t="s">
        <v>3</v>
      </c>
      <c r="O189" s="127" t="s">
        <v>3</v>
      </c>
      <c r="P189" s="127" t="s">
        <v>3</v>
      </c>
      <c r="Q189" s="127" t="s">
        <v>3</v>
      </c>
      <c r="R189" s="127" t="s">
        <v>3</v>
      </c>
      <c r="S189" s="127" t="s">
        <v>3</v>
      </c>
      <c r="T189" s="127" t="s">
        <v>3</v>
      </c>
      <c r="U189" s="127" t="s">
        <v>3</v>
      </c>
      <c r="V189" s="128" t="s">
        <v>3</v>
      </c>
      <c r="W189" s="128" t="s">
        <v>3</v>
      </c>
    </row>
    <row r="190" spans="1:23" x14ac:dyDescent="0.25">
      <c r="A190" s="75"/>
      <c r="B190" s="5" t="s">
        <v>32</v>
      </c>
      <c r="C190" s="75" t="s">
        <v>5</v>
      </c>
      <c r="D190" s="73" t="s">
        <v>3</v>
      </c>
      <c r="E190" s="4" t="s">
        <v>3</v>
      </c>
      <c r="F190" s="4" t="s">
        <v>3</v>
      </c>
      <c r="G190" s="4" t="s">
        <v>3</v>
      </c>
      <c r="H190" s="25" t="s">
        <v>62</v>
      </c>
      <c r="I190" s="4" t="s">
        <v>82</v>
      </c>
      <c r="J190" s="4"/>
      <c r="K190" s="7">
        <f t="shared" ref="K190:U190" si="45">K196</f>
        <v>14441.8</v>
      </c>
      <c r="L190" s="7">
        <f t="shared" si="45"/>
        <v>14873.4</v>
      </c>
      <c r="M190" s="7">
        <f t="shared" si="45"/>
        <v>23056.799999999999</v>
      </c>
      <c r="N190" s="7">
        <f t="shared" si="45"/>
        <v>21709.199999999997</v>
      </c>
      <c r="O190" s="7">
        <f t="shared" si="45"/>
        <v>17688.800000000003</v>
      </c>
      <c r="P190" s="87">
        <f t="shared" si="45"/>
        <v>30511.200000000001</v>
      </c>
      <c r="Q190" s="87">
        <f t="shared" si="45"/>
        <v>31184.199999999997</v>
      </c>
      <c r="R190" s="86">
        <f>R196</f>
        <v>27093.3</v>
      </c>
      <c r="S190" s="86">
        <f t="shared" si="45"/>
        <v>35635.500000000007</v>
      </c>
      <c r="T190" s="86">
        <f t="shared" si="45"/>
        <v>47175.899999999994</v>
      </c>
      <c r="U190" s="86">
        <f t="shared" si="45"/>
        <v>21277.7</v>
      </c>
      <c r="V190" s="86">
        <f t="shared" ref="V190" si="46">V196</f>
        <v>26603.7</v>
      </c>
      <c r="W190" s="139">
        <f t="shared" ref="W190" si="47">SUM(M190:V190)</f>
        <v>281936.3</v>
      </c>
    </row>
    <row r="191" spans="1:23" x14ac:dyDescent="0.25">
      <c r="A191" s="75"/>
      <c r="B191" s="6" t="s">
        <v>34</v>
      </c>
      <c r="C191" s="12"/>
      <c r="D191" s="4" t="s">
        <v>3</v>
      </c>
      <c r="E191" s="16"/>
      <c r="F191" s="16"/>
      <c r="G191" s="16"/>
      <c r="H191" s="16"/>
      <c r="I191" s="4"/>
      <c r="J191" s="4"/>
      <c r="K191" s="7"/>
      <c r="L191" s="7"/>
      <c r="M191" s="7"/>
      <c r="N191" s="7"/>
      <c r="O191" s="7"/>
      <c r="P191" s="87"/>
      <c r="Q191" s="7"/>
      <c r="R191" s="86"/>
      <c r="S191" s="1"/>
      <c r="T191" s="86"/>
      <c r="U191" s="1"/>
      <c r="V191" s="1"/>
      <c r="W191" s="135"/>
    </row>
    <row r="192" spans="1:23" x14ac:dyDescent="0.25">
      <c r="A192" s="75"/>
      <c r="B192" s="6" t="s">
        <v>35</v>
      </c>
      <c r="C192" s="75" t="s">
        <v>5</v>
      </c>
      <c r="D192" s="75" t="s">
        <v>3</v>
      </c>
      <c r="E192" s="4" t="s">
        <v>3</v>
      </c>
      <c r="F192" s="4" t="s">
        <v>3</v>
      </c>
      <c r="G192" s="75" t="s">
        <v>3</v>
      </c>
      <c r="H192" s="4" t="s">
        <v>3</v>
      </c>
      <c r="I192" s="4" t="s">
        <v>3</v>
      </c>
      <c r="J192" s="4" t="s">
        <v>3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87">
        <v>0</v>
      </c>
      <c r="Q192" s="7">
        <v>0</v>
      </c>
      <c r="R192" s="86">
        <v>0</v>
      </c>
      <c r="S192" s="1">
        <v>0</v>
      </c>
      <c r="T192" s="86">
        <v>0</v>
      </c>
      <c r="U192" s="1">
        <v>0</v>
      </c>
      <c r="V192" s="1">
        <v>0</v>
      </c>
      <c r="W192" s="135">
        <f t="shared" ref="W192:W193" si="48">SUM(M192:V192)</f>
        <v>0</v>
      </c>
    </row>
    <row r="193" spans="1:23" x14ac:dyDescent="0.25">
      <c r="A193" s="75"/>
      <c r="B193" s="6" t="s">
        <v>37</v>
      </c>
      <c r="C193" s="75" t="s">
        <v>5</v>
      </c>
      <c r="D193" s="73" t="s">
        <v>3</v>
      </c>
      <c r="E193" s="16"/>
      <c r="F193" s="4" t="s">
        <v>3</v>
      </c>
      <c r="G193" s="73" t="s">
        <v>3</v>
      </c>
      <c r="H193" s="4" t="s">
        <v>3</v>
      </c>
      <c r="I193" s="4" t="s">
        <v>3</v>
      </c>
      <c r="J193" s="4" t="s">
        <v>3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87">
        <v>0</v>
      </c>
      <c r="Q193" s="7">
        <v>0</v>
      </c>
      <c r="R193" s="86">
        <v>0</v>
      </c>
      <c r="S193" s="1">
        <v>0</v>
      </c>
      <c r="T193" s="86">
        <v>0</v>
      </c>
      <c r="U193" s="1">
        <v>0</v>
      </c>
      <c r="V193" s="1">
        <v>0</v>
      </c>
      <c r="W193" s="135">
        <f t="shared" si="48"/>
        <v>0</v>
      </c>
    </row>
    <row r="194" spans="1:23" ht="103.5" customHeight="1" x14ac:dyDescent="0.25">
      <c r="A194" s="75"/>
      <c r="B194" s="6" t="s">
        <v>131</v>
      </c>
      <c r="C194" s="73" t="s">
        <v>28</v>
      </c>
      <c r="D194" s="73" t="s">
        <v>3</v>
      </c>
      <c r="E194" s="70" t="s">
        <v>74</v>
      </c>
      <c r="F194" s="73" t="s">
        <v>3</v>
      </c>
      <c r="G194" s="73" t="s">
        <v>3</v>
      </c>
      <c r="H194" s="73" t="s">
        <v>3</v>
      </c>
      <c r="I194" s="73" t="s">
        <v>3</v>
      </c>
      <c r="J194" s="73" t="s">
        <v>3</v>
      </c>
      <c r="K194" s="7"/>
      <c r="L194" s="7"/>
      <c r="M194" s="50">
        <v>100</v>
      </c>
      <c r="N194" s="50">
        <v>100</v>
      </c>
      <c r="O194" s="50">
        <v>100</v>
      </c>
      <c r="P194" s="98">
        <v>100</v>
      </c>
      <c r="Q194" s="50">
        <v>100</v>
      </c>
      <c r="R194" s="102">
        <v>100</v>
      </c>
      <c r="S194" s="31">
        <v>100</v>
      </c>
      <c r="T194" s="102">
        <v>100</v>
      </c>
      <c r="U194" s="31">
        <v>100</v>
      </c>
      <c r="V194" s="31">
        <v>100</v>
      </c>
      <c r="W194" s="2" t="s">
        <v>3</v>
      </c>
    </row>
    <row r="195" spans="1:23" ht="78.75" x14ac:dyDescent="0.25">
      <c r="A195" s="12" t="s">
        <v>73</v>
      </c>
      <c r="B195" s="6" t="s">
        <v>132</v>
      </c>
      <c r="C195" s="73" t="s">
        <v>3</v>
      </c>
      <c r="D195" s="54"/>
      <c r="E195" s="75" t="s">
        <v>3</v>
      </c>
      <c r="F195" s="47" t="s">
        <v>191</v>
      </c>
      <c r="G195" s="75" t="s">
        <v>166</v>
      </c>
      <c r="H195" s="4" t="s">
        <v>3</v>
      </c>
      <c r="I195" s="4" t="s">
        <v>3</v>
      </c>
      <c r="J195" s="4" t="s">
        <v>3</v>
      </c>
      <c r="K195" s="7" t="s">
        <v>3</v>
      </c>
      <c r="L195" s="7" t="s">
        <v>3</v>
      </c>
      <c r="M195" s="7" t="s">
        <v>3</v>
      </c>
      <c r="N195" s="7" t="s">
        <v>3</v>
      </c>
      <c r="O195" s="7" t="s">
        <v>3</v>
      </c>
      <c r="P195" s="87" t="s">
        <v>3</v>
      </c>
      <c r="Q195" s="7" t="s">
        <v>3</v>
      </c>
      <c r="R195" s="86" t="s">
        <v>3</v>
      </c>
      <c r="S195" s="1" t="s">
        <v>3</v>
      </c>
      <c r="T195" s="86" t="s">
        <v>3</v>
      </c>
      <c r="U195" s="1" t="s">
        <v>3</v>
      </c>
      <c r="V195" s="1" t="s">
        <v>3</v>
      </c>
      <c r="W195" s="1" t="s">
        <v>3</v>
      </c>
    </row>
    <row r="196" spans="1:23" x14ac:dyDescent="0.25">
      <c r="A196" s="75"/>
      <c r="B196" s="5" t="s">
        <v>32</v>
      </c>
      <c r="C196" s="75" t="s">
        <v>5</v>
      </c>
      <c r="D196" s="73" t="s">
        <v>3</v>
      </c>
      <c r="E196" s="4" t="s">
        <v>3</v>
      </c>
      <c r="F196" s="4" t="s">
        <v>3</v>
      </c>
      <c r="G196" s="4" t="s">
        <v>3</v>
      </c>
      <c r="H196" s="25" t="s">
        <v>62</v>
      </c>
      <c r="I196" s="4" t="s">
        <v>82</v>
      </c>
      <c r="J196" s="4"/>
      <c r="K196" s="7">
        <f>K201+K202+K204+K206+K210+K212+K203+K209+K211+K205</f>
        <v>14441.8</v>
      </c>
      <c r="L196" s="7">
        <f>L201+L202+L204+L206+L210+L212+L203+L209+L211+L205</f>
        <v>14873.4</v>
      </c>
      <c r="M196" s="7">
        <f>M201+M202+M204+M206+M210+M212+M203+M209+M211+M205</f>
        <v>23056.799999999999</v>
      </c>
      <c r="N196" s="7">
        <f>N201+N202+N204+N206+N210+N212+N203+N209+N211+N205</f>
        <v>21709.199999999997</v>
      </c>
      <c r="O196" s="7">
        <f t="shared" ref="O196:Q196" si="49">O201+O202+O204+O206+O210+O212+O203+O209+O211+O205+O207</f>
        <v>17688.800000000003</v>
      </c>
      <c r="P196" s="87">
        <f t="shared" si="49"/>
        <v>30511.200000000001</v>
      </c>
      <c r="Q196" s="87">
        <f t="shared" si="49"/>
        <v>31184.199999999997</v>
      </c>
      <c r="R196" s="86">
        <f>R201+R202+R204+R206+R210+R212+R203+R209+R211+R205+R207+R208</f>
        <v>27093.3</v>
      </c>
      <c r="S196" s="86">
        <f>S201+S202+S204+S206+S210+S212+S203+S209+S211+S205+S207+S208</f>
        <v>35635.500000000007</v>
      </c>
      <c r="T196" s="86">
        <f>T201+T202+T204+T206+T210+T212+T203+T209+T211+T205+T207+T208</f>
        <v>47175.899999999994</v>
      </c>
      <c r="U196" s="86">
        <f>U201+U202+U204+U206+U210+U212+U203+U209+U211+U205+U207+U208</f>
        <v>21277.7</v>
      </c>
      <c r="V196" s="86">
        <f>V201+V202+V204+V206+V210+V212+V203+V209+V211+V205+V207+V208</f>
        <v>26603.7</v>
      </c>
      <c r="W196" s="139">
        <f t="shared" ref="W196" si="50">SUM(M196:V196)</f>
        <v>281936.3</v>
      </c>
    </row>
    <row r="197" spans="1:23" x14ac:dyDescent="0.25">
      <c r="A197" s="75"/>
      <c r="B197" s="6" t="s">
        <v>34</v>
      </c>
      <c r="C197" s="12"/>
      <c r="D197" s="4" t="s">
        <v>3</v>
      </c>
      <c r="E197" s="16"/>
      <c r="F197" s="16"/>
      <c r="G197" s="16"/>
      <c r="H197" s="16"/>
      <c r="I197" s="4"/>
      <c r="J197" s="4"/>
      <c r="K197" s="7"/>
      <c r="L197" s="7"/>
      <c r="M197" s="7"/>
      <c r="N197" s="7"/>
      <c r="O197" s="7"/>
      <c r="P197" s="87"/>
      <c r="Q197" s="7"/>
      <c r="R197" s="86"/>
      <c r="S197" s="1"/>
      <c r="T197" s="86"/>
      <c r="U197" s="1"/>
      <c r="V197" s="1"/>
      <c r="W197" s="136"/>
    </row>
    <row r="198" spans="1:23" x14ac:dyDescent="0.25">
      <c r="A198" s="75"/>
      <c r="B198" s="6" t="s">
        <v>35</v>
      </c>
      <c r="C198" s="75" t="s">
        <v>5</v>
      </c>
      <c r="D198" s="75" t="s">
        <v>3</v>
      </c>
      <c r="E198" s="4" t="s">
        <v>3</v>
      </c>
      <c r="F198" s="4" t="s">
        <v>3</v>
      </c>
      <c r="G198" s="75" t="s">
        <v>3</v>
      </c>
      <c r="H198" s="4" t="s">
        <v>3</v>
      </c>
      <c r="I198" s="4" t="s">
        <v>3</v>
      </c>
      <c r="J198" s="4" t="s">
        <v>3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87">
        <v>0</v>
      </c>
      <c r="Q198" s="7">
        <v>0</v>
      </c>
      <c r="R198" s="86">
        <v>0</v>
      </c>
      <c r="S198" s="1">
        <v>0</v>
      </c>
      <c r="T198" s="86">
        <v>0</v>
      </c>
      <c r="U198" s="1">
        <v>0</v>
      </c>
      <c r="V198" s="1">
        <v>0</v>
      </c>
      <c r="W198" s="136" t="s">
        <v>3</v>
      </c>
    </row>
    <row r="199" spans="1:23" x14ac:dyDescent="0.25">
      <c r="A199" s="75"/>
      <c r="B199" s="6" t="s">
        <v>37</v>
      </c>
      <c r="C199" s="75" t="s">
        <v>5</v>
      </c>
      <c r="D199" s="73" t="s">
        <v>3</v>
      </c>
      <c r="E199" s="16"/>
      <c r="F199" s="4" t="s">
        <v>3</v>
      </c>
      <c r="G199" s="73" t="s">
        <v>3</v>
      </c>
      <c r="H199" s="4" t="s">
        <v>3</v>
      </c>
      <c r="I199" s="4" t="s">
        <v>3</v>
      </c>
      <c r="J199" s="4" t="s">
        <v>3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87">
        <v>0</v>
      </c>
      <c r="Q199" s="7">
        <v>0</v>
      </c>
      <c r="R199" s="86">
        <v>0</v>
      </c>
      <c r="S199" s="1">
        <v>0</v>
      </c>
      <c r="T199" s="86">
        <v>0</v>
      </c>
      <c r="U199" s="1">
        <v>0</v>
      </c>
      <c r="V199" s="1">
        <v>0</v>
      </c>
      <c r="W199" s="136" t="s">
        <v>3</v>
      </c>
    </row>
    <row r="200" spans="1:23" x14ac:dyDescent="0.25">
      <c r="A200" s="75"/>
      <c r="B200" s="5" t="s">
        <v>53</v>
      </c>
      <c r="C200" s="73"/>
      <c r="D200" s="73"/>
      <c r="E200" s="56"/>
      <c r="F200" s="4"/>
      <c r="G200" s="73"/>
      <c r="H200" s="9"/>
      <c r="I200" s="9"/>
      <c r="J200" s="4"/>
      <c r="K200" s="7"/>
      <c r="L200" s="7"/>
      <c r="M200" s="7"/>
      <c r="N200" s="7"/>
      <c r="O200" s="7"/>
      <c r="P200" s="87"/>
      <c r="Q200" s="7"/>
      <c r="R200" s="86"/>
      <c r="S200" s="1"/>
      <c r="T200" s="86"/>
      <c r="U200" s="1"/>
      <c r="V200" s="1"/>
      <c r="W200" s="137"/>
    </row>
    <row r="201" spans="1:23" x14ac:dyDescent="0.25">
      <c r="A201" s="75"/>
      <c r="B201" s="6" t="s">
        <v>84</v>
      </c>
      <c r="C201" s="73" t="s">
        <v>5</v>
      </c>
      <c r="D201" s="73" t="s">
        <v>3</v>
      </c>
      <c r="E201" s="56"/>
      <c r="F201" s="4" t="s">
        <v>3</v>
      </c>
      <c r="G201" s="73" t="s">
        <v>3</v>
      </c>
      <c r="H201" s="25" t="s">
        <v>62</v>
      </c>
      <c r="I201" s="4" t="s">
        <v>82</v>
      </c>
      <c r="J201" s="4">
        <v>111</v>
      </c>
      <c r="K201" s="7">
        <v>10910.8</v>
      </c>
      <c r="L201" s="7">
        <v>11175.8</v>
      </c>
      <c r="M201" s="7">
        <v>8917.4</v>
      </c>
      <c r="N201" s="7">
        <v>8120.9</v>
      </c>
      <c r="O201" s="7">
        <v>7961</v>
      </c>
      <c r="P201" s="152">
        <f>5073+8673</f>
        <v>13746</v>
      </c>
      <c r="Q201" s="7">
        <v>12964.7</v>
      </c>
      <c r="R201" s="86">
        <v>13551.4</v>
      </c>
      <c r="S201" s="1">
        <v>15643.4</v>
      </c>
      <c r="T201" s="86">
        <v>22954.7</v>
      </c>
      <c r="U201" s="1">
        <v>15872.6</v>
      </c>
      <c r="V201" s="1">
        <v>16551.3</v>
      </c>
      <c r="W201" s="135">
        <f t="shared" ref="W201:W204" si="51">SUM(M201:V201)</f>
        <v>136283.4</v>
      </c>
    </row>
    <row r="202" spans="1:23" ht="31.5" x14ac:dyDescent="0.25">
      <c r="A202" s="75"/>
      <c r="B202" s="6" t="s">
        <v>54</v>
      </c>
      <c r="C202" s="73" t="s">
        <v>5</v>
      </c>
      <c r="D202" s="73" t="s">
        <v>3</v>
      </c>
      <c r="E202" s="56"/>
      <c r="F202" s="4" t="s">
        <v>3</v>
      </c>
      <c r="G202" s="73" t="s">
        <v>3</v>
      </c>
      <c r="H202" s="25" t="s">
        <v>62</v>
      </c>
      <c r="I202" s="4" t="s">
        <v>82</v>
      </c>
      <c r="J202" s="4">
        <v>112</v>
      </c>
      <c r="K202" s="7">
        <v>216.4</v>
      </c>
      <c r="L202" s="7">
        <v>80</v>
      </c>
      <c r="M202" s="7">
        <v>0</v>
      </c>
      <c r="N202" s="7">
        <v>0.7</v>
      </c>
      <c r="O202" s="7">
        <v>100.7</v>
      </c>
      <c r="P202" s="152">
        <v>411.4</v>
      </c>
      <c r="Q202" s="7">
        <v>675.3</v>
      </c>
      <c r="R202" s="86">
        <v>1650.5</v>
      </c>
      <c r="S202" s="1">
        <v>489.5</v>
      </c>
      <c r="T202" s="86">
        <v>495.7</v>
      </c>
      <c r="U202" s="1">
        <v>0</v>
      </c>
      <c r="V202" s="1">
        <v>500</v>
      </c>
      <c r="W202" s="135">
        <f t="shared" si="51"/>
        <v>4323.7999999999993</v>
      </c>
    </row>
    <row r="203" spans="1:23" x14ac:dyDescent="0.25">
      <c r="A203" s="75"/>
      <c r="B203" s="6" t="s">
        <v>85</v>
      </c>
      <c r="C203" s="73" t="s">
        <v>5</v>
      </c>
      <c r="D203" s="73" t="s">
        <v>3</v>
      </c>
      <c r="E203" s="56"/>
      <c r="F203" s="4" t="s">
        <v>3</v>
      </c>
      <c r="G203" s="73" t="s">
        <v>3</v>
      </c>
      <c r="H203" s="25" t="s">
        <v>62</v>
      </c>
      <c r="I203" s="4" t="s">
        <v>82</v>
      </c>
      <c r="J203" s="4">
        <v>119</v>
      </c>
      <c r="K203" s="7">
        <v>0</v>
      </c>
      <c r="L203" s="7">
        <v>0</v>
      </c>
      <c r="M203" s="7">
        <v>2679</v>
      </c>
      <c r="N203" s="7">
        <v>2451.8000000000002</v>
      </c>
      <c r="O203" s="7">
        <v>2699.6</v>
      </c>
      <c r="P203" s="152">
        <f>1575.9+2557.8</f>
        <v>4133.7000000000007</v>
      </c>
      <c r="Q203" s="7">
        <v>4550.3</v>
      </c>
      <c r="R203" s="86">
        <v>4001.6</v>
      </c>
      <c r="S203" s="1">
        <v>4724.3</v>
      </c>
      <c r="T203" s="86">
        <v>6183.2</v>
      </c>
      <c r="U203" s="1">
        <v>4793.5</v>
      </c>
      <c r="V203" s="1">
        <v>4998.5</v>
      </c>
      <c r="W203" s="135">
        <f t="shared" si="51"/>
        <v>41215.5</v>
      </c>
    </row>
    <row r="204" spans="1:23" ht="31.5" x14ac:dyDescent="0.25">
      <c r="A204" s="75"/>
      <c r="B204" s="6" t="s">
        <v>51</v>
      </c>
      <c r="C204" s="73" t="s">
        <v>5</v>
      </c>
      <c r="D204" s="73" t="s">
        <v>3</v>
      </c>
      <c r="E204" s="56"/>
      <c r="F204" s="4" t="s">
        <v>3</v>
      </c>
      <c r="G204" s="73" t="s">
        <v>3</v>
      </c>
      <c r="H204" s="25" t="s">
        <v>62</v>
      </c>
      <c r="I204" s="4" t="s">
        <v>82</v>
      </c>
      <c r="J204" s="4">
        <v>242</v>
      </c>
      <c r="K204" s="7">
        <v>608</v>
      </c>
      <c r="L204" s="7">
        <v>26.7</v>
      </c>
      <c r="M204" s="7">
        <v>0</v>
      </c>
      <c r="N204" s="7">
        <v>0</v>
      </c>
      <c r="O204" s="7">
        <v>658.4</v>
      </c>
      <c r="P204" s="152">
        <v>100</v>
      </c>
      <c r="Q204" s="7">
        <v>552</v>
      </c>
      <c r="R204" s="86">
        <v>586.70000000000005</v>
      </c>
      <c r="S204" s="1">
        <v>1.2</v>
      </c>
      <c r="T204" s="86">
        <v>300</v>
      </c>
      <c r="U204" s="1">
        <v>0</v>
      </c>
      <c r="V204" s="1">
        <v>300</v>
      </c>
      <c r="W204" s="135">
        <f t="shared" si="51"/>
        <v>2498.3000000000002</v>
      </c>
    </row>
    <row r="205" spans="1:23" ht="31.5" x14ac:dyDescent="0.25">
      <c r="A205" s="75"/>
      <c r="B205" s="6" t="s">
        <v>103</v>
      </c>
      <c r="C205" s="73" t="s">
        <v>5</v>
      </c>
      <c r="D205" s="73" t="s">
        <v>3</v>
      </c>
      <c r="E205" s="56"/>
      <c r="F205" s="4" t="s">
        <v>3</v>
      </c>
      <c r="G205" s="73" t="s">
        <v>3</v>
      </c>
      <c r="H205" s="25" t="s">
        <v>62</v>
      </c>
      <c r="I205" s="4" t="s">
        <v>82</v>
      </c>
      <c r="J205" s="4">
        <v>243</v>
      </c>
      <c r="K205" s="7"/>
      <c r="L205" s="7"/>
      <c r="M205" s="7">
        <v>10.7</v>
      </c>
      <c r="N205" s="7"/>
      <c r="O205" s="7"/>
      <c r="P205" s="153"/>
      <c r="Q205" s="7"/>
      <c r="R205" s="86"/>
      <c r="S205" s="1"/>
      <c r="T205" s="86"/>
      <c r="U205" s="1"/>
      <c r="V205" s="1"/>
      <c r="W205" s="138"/>
    </row>
    <row r="206" spans="1:23" ht="31.5" x14ac:dyDescent="0.25">
      <c r="A206" s="75"/>
      <c r="B206" s="6" t="s">
        <v>52</v>
      </c>
      <c r="C206" s="73" t="s">
        <v>5</v>
      </c>
      <c r="D206" s="73" t="s">
        <v>3</v>
      </c>
      <c r="E206" s="56"/>
      <c r="F206" s="4" t="s">
        <v>3</v>
      </c>
      <c r="G206" s="73" t="s">
        <v>3</v>
      </c>
      <c r="H206" s="25" t="s">
        <v>62</v>
      </c>
      <c r="I206" s="4" t="s">
        <v>82</v>
      </c>
      <c r="J206" s="4">
        <v>244</v>
      </c>
      <c r="K206" s="7">
        <v>2181.1</v>
      </c>
      <c r="L206" s="7">
        <v>2576.3000000000002</v>
      </c>
      <c r="M206" s="7">
        <v>2883.6</v>
      </c>
      <c r="N206" s="7">
        <v>2409</v>
      </c>
      <c r="O206" s="7">
        <v>4119.8</v>
      </c>
      <c r="P206" s="152">
        <v>5378.6</v>
      </c>
      <c r="Q206" s="7">
        <v>5532.6</v>
      </c>
      <c r="R206" s="86">
        <v>3397.6</v>
      </c>
      <c r="S206" s="1">
        <v>12615.4</v>
      </c>
      <c r="T206" s="86">
        <v>11882.6</v>
      </c>
      <c r="U206" s="1">
        <v>311.60000000000002</v>
      </c>
      <c r="V206" s="1">
        <v>3453.9</v>
      </c>
      <c r="W206" s="135">
        <f t="shared" ref="W206:W212" si="52">SUM(M206:V206)</f>
        <v>51984.7</v>
      </c>
    </row>
    <row r="207" spans="1:23" ht="63" x14ac:dyDescent="0.25">
      <c r="A207" s="75"/>
      <c r="B207" s="6" t="s">
        <v>148</v>
      </c>
      <c r="C207" s="73" t="s">
        <v>5</v>
      </c>
      <c r="D207" s="73" t="s">
        <v>3</v>
      </c>
      <c r="E207" s="56"/>
      <c r="F207" s="4"/>
      <c r="G207" s="73"/>
      <c r="H207" s="25" t="s">
        <v>62</v>
      </c>
      <c r="I207" s="4" t="s">
        <v>82</v>
      </c>
      <c r="J207" s="4">
        <v>245</v>
      </c>
      <c r="K207" s="7"/>
      <c r="L207" s="7"/>
      <c r="M207" s="7"/>
      <c r="N207" s="7"/>
      <c r="O207" s="7">
        <v>120</v>
      </c>
      <c r="P207" s="152">
        <f>40.5+119.5</f>
        <v>160</v>
      </c>
      <c r="Q207" s="7">
        <v>39</v>
      </c>
      <c r="R207" s="86">
        <v>49</v>
      </c>
      <c r="S207" s="1">
        <v>0</v>
      </c>
      <c r="T207" s="86">
        <v>0</v>
      </c>
      <c r="U207" s="1">
        <v>0</v>
      </c>
      <c r="V207" s="1">
        <v>0</v>
      </c>
      <c r="W207" s="135">
        <f t="shared" si="52"/>
        <v>368</v>
      </c>
    </row>
    <row r="208" spans="1:23" ht="31.5" x14ac:dyDescent="0.25">
      <c r="A208" s="75"/>
      <c r="B208" s="6" t="s">
        <v>52</v>
      </c>
      <c r="C208" s="73" t="s">
        <v>5</v>
      </c>
      <c r="D208" s="73" t="s">
        <v>3</v>
      </c>
      <c r="E208" s="56"/>
      <c r="F208" s="4" t="s">
        <v>3</v>
      </c>
      <c r="G208" s="73" t="s">
        <v>3</v>
      </c>
      <c r="H208" s="25" t="s">
        <v>62</v>
      </c>
      <c r="I208" s="4" t="s">
        <v>82</v>
      </c>
      <c r="J208" s="4">
        <v>247</v>
      </c>
      <c r="K208" s="7"/>
      <c r="L208" s="7"/>
      <c r="M208" s="7"/>
      <c r="N208" s="7"/>
      <c r="O208" s="7"/>
      <c r="P208" s="153"/>
      <c r="Q208" s="7"/>
      <c r="R208" s="86">
        <v>257.39999999999998</v>
      </c>
      <c r="S208" s="1">
        <v>58</v>
      </c>
      <c r="T208" s="86">
        <v>0</v>
      </c>
      <c r="U208" s="1">
        <v>0</v>
      </c>
      <c r="V208" s="1">
        <v>0</v>
      </c>
      <c r="W208" s="135">
        <f t="shared" si="52"/>
        <v>315.39999999999998</v>
      </c>
    </row>
    <row r="209" spans="1:23" x14ac:dyDescent="0.25">
      <c r="A209" s="75"/>
      <c r="B209" s="6" t="s">
        <v>83</v>
      </c>
      <c r="C209" s="73" t="s">
        <v>5</v>
      </c>
      <c r="D209" s="73" t="s">
        <v>3</v>
      </c>
      <c r="E209" s="56"/>
      <c r="F209" s="4" t="s">
        <v>3</v>
      </c>
      <c r="G209" s="73" t="s">
        <v>3</v>
      </c>
      <c r="H209" s="25" t="s">
        <v>62</v>
      </c>
      <c r="I209" s="4" t="s">
        <v>82</v>
      </c>
      <c r="J209" s="4">
        <v>831</v>
      </c>
      <c r="K209" s="7">
        <v>0</v>
      </c>
      <c r="L209" s="7">
        <v>0</v>
      </c>
      <c r="M209" s="7">
        <v>8012.1</v>
      </c>
      <c r="N209" s="7">
        <v>7097.5</v>
      </c>
      <c r="O209" s="7">
        <v>380.4</v>
      </c>
      <c r="P209" s="152">
        <v>5500</v>
      </c>
      <c r="Q209" s="7">
        <v>5732.7</v>
      </c>
      <c r="R209" s="86">
        <v>2982.9</v>
      </c>
      <c r="S209" s="1">
        <v>1169.4000000000001</v>
      </c>
      <c r="T209" s="86">
        <v>4559.7</v>
      </c>
      <c r="U209" s="1">
        <v>0</v>
      </c>
      <c r="V209" s="1">
        <v>295</v>
      </c>
      <c r="W209" s="135">
        <f t="shared" si="52"/>
        <v>35729.700000000004</v>
      </c>
    </row>
    <row r="210" spans="1:23" ht="31.5" x14ac:dyDescent="0.25">
      <c r="A210" s="75"/>
      <c r="B210" s="6" t="s">
        <v>55</v>
      </c>
      <c r="C210" s="73" t="s">
        <v>5</v>
      </c>
      <c r="D210" s="73" t="s">
        <v>3</v>
      </c>
      <c r="E210" s="56"/>
      <c r="F210" s="4" t="s">
        <v>3</v>
      </c>
      <c r="G210" s="73" t="s">
        <v>3</v>
      </c>
      <c r="H210" s="25" t="s">
        <v>62</v>
      </c>
      <c r="I210" s="4" t="s">
        <v>82</v>
      </c>
      <c r="J210" s="4">
        <v>851</v>
      </c>
      <c r="K210" s="7">
        <v>188</v>
      </c>
      <c r="L210" s="7">
        <v>0</v>
      </c>
      <c r="M210" s="7">
        <v>0</v>
      </c>
      <c r="N210" s="7">
        <v>0</v>
      </c>
      <c r="O210" s="7">
        <v>0</v>
      </c>
      <c r="P210" s="152">
        <v>0</v>
      </c>
      <c r="Q210" s="7">
        <v>0</v>
      </c>
      <c r="R210" s="86">
        <v>33.6</v>
      </c>
      <c r="S210" s="1">
        <v>7.7</v>
      </c>
      <c r="T210" s="86">
        <v>0</v>
      </c>
      <c r="U210" s="1">
        <v>0</v>
      </c>
      <c r="V210" s="1">
        <v>0</v>
      </c>
      <c r="W210" s="135">
        <f t="shared" si="52"/>
        <v>41.300000000000004</v>
      </c>
    </row>
    <row r="211" spans="1:23" x14ac:dyDescent="0.25">
      <c r="A211" s="75"/>
      <c r="B211" s="6" t="s">
        <v>56</v>
      </c>
      <c r="C211" s="75" t="s">
        <v>5</v>
      </c>
      <c r="D211" s="75" t="s">
        <v>3</v>
      </c>
      <c r="E211" s="75"/>
      <c r="F211" s="47" t="s">
        <v>3</v>
      </c>
      <c r="G211" s="75" t="s">
        <v>3</v>
      </c>
      <c r="H211" s="25" t="s">
        <v>62</v>
      </c>
      <c r="I211" s="4" t="s">
        <v>82</v>
      </c>
      <c r="J211" s="4">
        <v>852</v>
      </c>
      <c r="K211" s="7">
        <v>337.5</v>
      </c>
      <c r="L211" s="7">
        <v>1014.6</v>
      </c>
      <c r="M211" s="7">
        <v>117.1</v>
      </c>
      <c r="N211" s="7">
        <v>1334</v>
      </c>
      <c r="O211" s="7">
        <v>1568.9</v>
      </c>
      <c r="P211" s="152">
        <f>485+396.5</f>
        <v>881.5</v>
      </c>
      <c r="Q211" s="7">
        <v>937.6</v>
      </c>
      <c r="R211" s="86">
        <v>437</v>
      </c>
      <c r="S211" s="1">
        <v>925.3</v>
      </c>
      <c r="T211" s="86">
        <v>770</v>
      </c>
      <c r="U211" s="1">
        <v>300</v>
      </c>
      <c r="V211" s="1">
        <v>500</v>
      </c>
      <c r="W211" s="135">
        <f t="shared" si="52"/>
        <v>7771.4000000000005</v>
      </c>
    </row>
    <row r="212" spans="1:23" x14ac:dyDescent="0.25">
      <c r="A212" s="75"/>
      <c r="B212" s="6" t="s">
        <v>101</v>
      </c>
      <c r="C212" s="75" t="s">
        <v>5</v>
      </c>
      <c r="D212" s="75" t="s">
        <v>3</v>
      </c>
      <c r="E212" s="75"/>
      <c r="F212" s="47" t="s">
        <v>3</v>
      </c>
      <c r="G212" s="75" t="s">
        <v>3</v>
      </c>
      <c r="H212" s="25" t="s">
        <v>62</v>
      </c>
      <c r="I212" s="4" t="s">
        <v>82</v>
      </c>
      <c r="J212" s="4">
        <v>853</v>
      </c>
      <c r="K212" s="7"/>
      <c r="L212" s="7"/>
      <c r="M212" s="7">
        <v>436.9</v>
      </c>
      <c r="N212" s="7">
        <v>295.3</v>
      </c>
      <c r="O212" s="7">
        <v>80</v>
      </c>
      <c r="P212" s="152">
        <f>50+150</f>
        <v>200</v>
      </c>
      <c r="Q212" s="7">
        <v>200</v>
      </c>
      <c r="R212" s="86">
        <v>145.6</v>
      </c>
      <c r="S212" s="1">
        <v>1.3</v>
      </c>
      <c r="T212" s="86">
        <v>30</v>
      </c>
      <c r="U212" s="1">
        <v>0</v>
      </c>
      <c r="V212" s="1">
        <v>5</v>
      </c>
      <c r="W212" s="135">
        <f t="shared" si="52"/>
        <v>1394.1</v>
      </c>
    </row>
    <row r="213" spans="1:23" ht="109.5" customHeight="1" x14ac:dyDescent="0.25">
      <c r="A213" s="75"/>
      <c r="B213" s="6" t="s">
        <v>133</v>
      </c>
      <c r="C213" s="73" t="s">
        <v>28</v>
      </c>
      <c r="D213" s="73" t="s">
        <v>3</v>
      </c>
      <c r="E213" s="70" t="s">
        <v>74</v>
      </c>
      <c r="F213" s="73" t="s">
        <v>3</v>
      </c>
      <c r="G213" s="73" t="s">
        <v>3</v>
      </c>
      <c r="H213" s="73" t="s">
        <v>3</v>
      </c>
      <c r="I213" s="73" t="s">
        <v>3</v>
      </c>
      <c r="J213" s="73" t="s">
        <v>3</v>
      </c>
      <c r="K213" s="7"/>
      <c r="L213" s="50">
        <v>100</v>
      </c>
      <c r="M213" s="50">
        <v>100</v>
      </c>
      <c r="N213" s="50">
        <v>100</v>
      </c>
      <c r="O213" s="50">
        <v>100</v>
      </c>
      <c r="P213" s="98">
        <v>100</v>
      </c>
      <c r="Q213" s="50">
        <v>100</v>
      </c>
      <c r="R213" s="102">
        <v>100</v>
      </c>
      <c r="S213" s="31">
        <v>100</v>
      </c>
      <c r="T213" s="102">
        <v>100</v>
      </c>
      <c r="U213" s="31">
        <v>100</v>
      </c>
      <c r="V213" s="31">
        <v>100</v>
      </c>
      <c r="W213" s="2" t="s">
        <v>3</v>
      </c>
    </row>
    <row r="214" spans="1:23" s="131" customFormat="1" ht="78.75" x14ac:dyDescent="0.25">
      <c r="A214" s="118" t="s">
        <v>162</v>
      </c>
      <c r="B214" s="119" t="s">
        <v>163</v>
      </c>
      <c r="C214" s="123"/>
      <c r="D214" s="123"/>
      <c r="E214" s="130"/>
      <c r="F214" s="123" t="s">
        <v>195</v>
      </c>
      <c r="G214" s="123" t="s">
        <v>166</v>
      </c>
      <c r="H214" s="124" t="s">
        <v>3</v>
      </c>
      <c r="I214" s="124" t="s">
        <v>45</v>
      </c>
      <c r="J214" s="124" t="s">
        <v>45</v>
      </c>
      <c r="K214" s="124"/>
      <c r="L214" s="124"/>
      <c r="M214" s="124" t="s">
        <v>45</v>
      </c>
      <c r="N214" s="124" t="s">
        <v>45</v>
      </c>
      <c r="O214" s="124" t="s">
        <v>45</v>
      </c>
      <c r="P214" s="124" t="s">
        <v>45</v>
      </c>
      <c r="Q214" s="124" t="s">
        <v>45</v>
      </c>
      <c r="R214" s="124" t="s">
        <v>45</v>
      </c>
      <c r="S214" s="124" t="s">
        <v>45</v>
      </c>
      <c r="T214" s="124" t="s">
        <v>45</v>
      </c>
      <c r="U214" s="124" t="s">
        <v>45</v>
      </c>
      <c r="V214" s="124" t="s">
        <v>45</v>
      </c>
      <c r="W214" s="124" t="s">
        <v>45</v>
      </c>
    </row>
    <row r="215" spans="1:23" x14ac:dyDescent="0.25">
      <c r="A215" s="12"/>
      <c r="B215" s="5" t="s">
        <v>32</v>
      </c>
      <c r="C215" s="73" t="s">
        <v>5</v>
      </c>
      <c r="D215" s="75" t="s">
        <v>3</v>
      </c>
      <c r="E215" s="4" t="s">
        <v>3</v>
      </c>
      <c r="F215" s="4" t="s">
        <v>3</v>
      </c>
      <c r="G215" s="75" t="s">
        <v>3</v>
      </c>
      <c r="H215" s="4" t="s">
        <v>3</v>
      </c>
      <c r="I215" s="4" t="s">
        <v>3</v>
      </c>
      <c r="J215" s="4" t="s">
        <v>3</v>
      </c>
      <c r="K215" s="7"/>
      <c r="L215" s="50"/>
      <c r="M215" s="7">
        <f>M220</f>
        <v>0</v>
      </c>
      <c r="N215" s="7">
        <f t="shared" ref="N215:V215" si="53">N220</f>
        <v>0</v>
      </c>
      <c r="O215" s="7">
        <f t="shared" si="53"/>
        <v>0</v>
      </c>
      <c r="P215" s="87">
        <f t="shared" si="53"/>
        <v>0</v>
      </c>
      <c r="Q215" s="7">
        <f t="shared" si="53"/>
        <v>0</v>
      </c>
      <c r="R215" s="7">
        <f t="shared" si="53"/>
        <v>0</v>
      </c>
      <c r="S215" s="7">
        <f t="shared" si="53"/>
        <v>0</v>
      </c>
      <c r="T215" s="87">
        <f t="shared" si="53"/>
        <v>0</v>
      </c>
      <c r="U215" s="7">
        <f t="shared" si="53"/>
        <v>0</v>
      </c>
      <c r="V215" s="7">
        <f t="shared" si="53"/>
        <v>0</v>
      </c>
      <c r="W215" s="7">
        <f>P215+Q215+R215+S215+T215+U215+M215+N215+O215+V215</f>
        <v>0</v>
      </c>
    </row>
    <row r="216" spans="1:23" ht="20.25" customHeight="1" x14ac:dyDescent="0.25">
      <c r="A216" s="12"/>
      <c r="B216" s="6" t="s">
        <v>34</v>
      </c>
      <c r="C216" s="75"/>
      <c r="D216" s="75"/>
      <c r="E216" s="70"/>
      <c r="F216" s="75"/>
      <c r="G216" s="75"/>
      <c r="H216" s="25"/>
      <c r="I216" s="75"/>
      <c r="J216" s="75"/>
      <c r="K216" s="7"/>
      <c r="L216" s="50"/>
      <c r="M216" s="50"/>
      <c r="N216" s="50"/>
      <c r="O216" s="50"/>
      <c r="P216" s="87"/>
      <c r="Q216" s="7"/>
      <c r="R216" s="86"/>
      <c r="S216" s="1"/>
      <c r="T216" s="86"/>
      <c r="U216" s="1"/>
      <c r="V216" s="1"/>
      <c r="W216" s="7"/>
    </row>
    <row r="217" spans="1:23" ht="18.75" customHeight="1" x14ac:dyDescent="0.25">
      <c r="A217" s="12"/>
      <c r="B217" s="6" t="s">
        <v>35</v>
      </c>
      <c r="C217" s="73" t="s">
        <v>5</v>
      </c>
      <c r="D217" s="75" t="s">
        <v>3</v>
      </c>
      <c r="E217" s="4" t="s">
        <v>3</v>
      </c>
      <c r="F217" s="4" t="s">
        <v>3</v>
      </c>
      <c r="G217" s="75" t="s">
        <v>3</v>
      </c>
      <c r="H217" s="4" t="s">
        <v>3</v>
      </c>
      <c r="I217" s="4" t="s">
        <v>3</v>
      </c>
      <c r="J217" s="4" t="s">
        <v>3</v>
      </c>
      <c r="K217" s="7"/>
      <c r="L217" s="50"/>
      <c r="M217" s="7">
        <v>0</v>
      </c>
      <c r="N217" s="7">
        <v>0</v>
      </c>
      <c r="O217" s="7">
        <v>0</v>
      </c>
      <c r="P217" s="87">
        <v>0</v>
      </c>
      <c r="Q217" s="7">
        <v>0</v>
      </c>
      <c r="R217" s="7">
        <v>0</v>
      </c>
      <c r="S217" s="7">
        <v>0</v>
      </c>
      <c r="T217" s="87">
        <v>0</v>
      </c>
      <c r="U217" s="7">
        <v>0</v>
      </c>
      <c r="V217" s="7">
        <v>0</v>
      </c>
      <c r="W217" s="7">
        <f t="shared" ref="W217:W219" si="54">P217+Q217+R217+S217+T217+U217+M217+N217+O217+V217</f>
        <v>0</v>
      </c>
    </row>
    <row r="218" spans="1:23" ht="20.25" customHeight="1" x14ac:dyDescent="0.25">
      <c r="A218" s="12"/>
      <c r="B218" s="6" t="s">
        <v>37</v>
      </c>
      <c r="C218" s="73" t="s">
        <v>5</v>
      </c>
      <c r="D218" s="75" t="s">
        <v>3</v>
      </c>
      <c r="E218" s="4" t="s">
        <v>3</v>
      </c>
      <c r="F218" s="4" t="s">
        <v>3</v>
      </c>
      <c r="G218" s="75" t="s">
        <v>3</v>
      </c>
      <c r="H218" s="4" t="s">
        <v>3</v>
      </c>
      <c r="I218" s="4" t="s">
        <v>3</v>
      </c>
      <c r="J218" s="4" t="s">
        <v>3</v>
      </c>
      <c r="K218" s="7"/>
      <c r="L218" s="50"/>
      <c r="M218" s="7">
        <v>0</v>
      </c>
      <c r="N218" s="7">
        <v>0</v>
      </c>
      <c r="O218" s="7">
        <v>0</v>
      </c>
      <c r="P218" s="87">
        <v>0</v>
      </c>
      <c r="Q218" s="7">
        <v>0</v>
      </c>
      <c r="R218" s="7">
        <v>0</v>
      </c>
      <c r="S218" s="7">
        <v>0</v>
      </c>
      <c r="T218" s="87">
        <v>0</v>
      </c>
      <c r="U218" s="7">
        <v>0</v>
      </c>
      <c r="V218" s="7">
        <v>0</v>
      </c>
      <c r="W218" s="7">
        <f t="shared" si="54"/>
        <v>0</v>
      </c>
    </row>
    <row r="219" spans="1:23" ht="80.25" customHeight="1" x14ac:dyDescent="0.25">
      <c r="A219" s="12"/>
      <c r="B219" s="5" t="s">
        <v>167</v>
      </c>
      <c r="C219" s="75"/>
      <c r="D219" s="75"/>
      <c r="E219" s="70"/>
      <c r="F219" s="75" t="s">
        <v>195</v>
      </c>
      <c r="G219" s="75" t="s">
        <v>166</v>
      </c>
      <c r="H219" s="25" t="s">
        <v>45</v>
      </c>
      <c r="I219" s="75" t="s">
        <v>45</v>
      </c>
      <c r="J219" s="75" t="s">
        <v>45</v>
      </c>
      <c r="K219" s="7"/>
      <c r="L219" s="50"/>
      <c r="M219" s="7">
        <f>M220</f>
        <v>0</v>
      </c>
      <c r="N219" s="7">
        <f t="shared" ref="N219" si="55">N220</f>
        <v>0</v>
      </c>
      <c r="O219" s="7">
        <f t="shared" ref="O219" si="56">O220</f>
        <v>0</v>
      </c>
      <c r="P219" s="87">
        <f t="shared" ref="P219" si="57">P220</f>
        <v>0</v>
      </c>
      <c r="Q219" s="7">
        <f t="shared" ref="Q219" si="58">Q220</f>
        <v>0</v>
      </c>
      <c r="R219" s="7">
        <f t="shared" ref="R219" si="59">R220</f>
        <v>0</v>
      </c>
      <c r="S219" s="7">
        <f t="shared" ref="S219" si="60">S220</f>
        <v>0</v>
      </c>
      <c r="T219" s="87">
        <f t="shared" ref="T219" si="61">T220</f>
        <v>0</v>
      </c>
      <c r="U219" s="7">
        <f t="shared" ref="U219" si="62">U220</f>
        <v>0</v>
      </c>
      <c r="V219" s="7">
        <f t="shared" ref="V219" si="63">V220</f>
        <v>0</v>
      </c>
      <c r="W219" s="7">
        <f t="shared" si="54"/>
        <v>0</v>
      </c>
    </row>
    <row r="220" spans="1:23" x14ac:dyDescent="0.25">
      <c r="A220" s="12"/>
      <c r="B220" s="5" t="s">
        <v>32</v>
      </c>
      <c r="C220" s="73" t="s">
        <v>5</v>
      </c>
      <c r="D220" s="75" t="s">
        <v>3</v>
      </c>
      <c r="E220" s="4" t="s">
        <v>3</v>
      </c>
      <c r="F220" s="4" t="s">
        <v>3</v>
      </c>
      <c r="G220" s="75" t="s">
        <v>3</v>
      </c>
      <c r="H220" s="4" t="s">
        <v>62</v>
      </c>
      <c r="I220" s="4" t="s">
        <v>173</v>
      </c>
      <c r="J220" s="4">
        <v>610</v>
      </c>
      <c r="K220" s="7"/>
      <c r="L220" s="50"/>
      <c r="M220" s="7">
        <v>0</v>
      </c>
      <c r="N220" s="7">
        <v>0</v>
      </c>
      <c r="O220" s="7">
        <v>0</v>
      </c>
      <c r="P220" s="87">
        <v>0</v>
      </c>
      <c r="Q220" s="7">
        <v>0</v>
      </c>
      <c r="R220" s="7">
        <v>0</v>
      </c>
      <c r="S220" s="7">
        <v>0</v>
      </c>
      <c r="T220" s="87">
        <v>0</v>
      </c>
      <c r="U220" s="7">
        <v>0</v>
      </c>
      <c r="V220" s="7">
        <v>0</v>
      </c>
      <c r="W220" s="7">
        <f>P220+Q220+R220+S220+T220+U220</f>
        <v>0</v>
      </c>
    </row>
    <row r="221" spans="1:23" ht="32.25" customHeight="1" x14ac:dyDescent="0.25">
      <c r="A221" s="12"/>
      <c r="B221" s="6" t="s">
        <v>34</v>
      </c>
      <c r="C221" s="75"/>
      <c r="D221" s="75"/>
      <c r="E221" s="70"/>
      <c r="F221" s="75"/>
      <c r="G221" s="75"/>
      <c r="H221" s="25"/>
      <c r="I221" s="75"/>
      <c r="J221" s="75"/>
      <c r="K221" s="7"/>
      <c r="L221" s="50"/>
      <c r="M221" s="50"/>
      <c r="N221" s="50"/>
      <c r="O221" s="50"/>
      <c r="P221" s="87"/>
      <c r="Q221" s="50"/>
      <c r="R221" s="102"/>
      <c r="S221" s="31"/>
      <c r="T221" s="102"/>
      <c r="U221" s="31"/>
      <c r="V221" s="31"/>
      <c r="W221" s="7"/>
    </row>
    <row r="222" spans="1:23" x14ac:dyDescent="0.25">
      <c r="A222" s="12"/>
      <c r="B222" s="6" t="s">
        <v>35</v>
      </c>
      <c r="C222" s="73" t="s">
        <v>5</v>
      </c>
      <c r="D222" s="75" t="s">
        <v>3</v>
      </c>
      <c r="E222" s="4" t="s">
        <v>3</v>
      </c>
      <c r="F222" s="4" t="s">
        <v>3</v>
      </c>
      <c r="G222" s="75" t="s">
        <v>3</v>
      </c>
      <c r="H222" s="4" t="s">
        <v>3</v>
      </c>
      <c r="I222" s="4" t="s">
        <v>3</v>
      </c>
      <c r="J222" s="4" t="s">
        <v>3</v>
      </c>
      <c r="K222" s="7"/>
      <c r="L222" s="50"/>
      <c r="M222" s="7">
        <v>0</v>
      </c>
      <c r="N222" s="7">
        <v>0</v>
      </c>
      <c r="O222" s="7">
        <v>0</v>
      </c>
      <c r="P222" s="87">
        <v>0</v>
      </c>
      <c r="Q222" s="7">
        <v>0</v>
      </c>
      <c r="R222" s="7">
        <v>0</v>
      </c>
      <c r="S222" s="7">
        <v>0</v>
      </c>
      <c r="T222" s="87">
        <v>0</v>
      </c>
      <c r="U222" s="7">
        <v>0</v>
      </c>
      <c r="V222" s="7">
        <v>0</v>
      </c>
      <c r="W222" s="7">
        <f t="shared" ref="W222:W224" si="64">P222+Q222+R222+S222+T222+U222</f>
        <v>0</v>
      </c>
    </row>
    <row r="223" spans="1:23" x14ac:dyDescent="0.25">
      <c r="A223" s="12"/>
      <c r="B223" s="6" t="s">
        <v>37</v>
      </c>
      <c r="C223" s="73" t="s">
        <v>5</v>
      </c>
      <c r="D223" s="75" t="s">
        <v>3</v>
      </c>
      <c r="E223" s="4" t="s">
        <v>3</v>
      </c>
      <c r="F223" s="4" t="s">
        <v>3</v>
      </c>
      <c r="G223" s="75" t="s">
        <v>3</v>
      </c>
      <c r="H223" s="4" t="s">
        <v>3</v>
      </c>
      <c r="I223" s="4" t="s">
        <v>3</v>
      </c>
      <c r="J223" s="4" t="s">
        <v>3</v>
      </c>
      <c r="K223" s="7"/>
      <c r="L223" s="50"/>
      <c r="M223" s="7">
        <v>0</v>
      </c>
      <c r="N223" s="7">
        <v>0</v>
      </c>
      <c r="O223" s="7">
        <v>0</v>
      </c>
      <c r="P223" s="87">
        <v>0</v>
      </c>
      <c r="Q223" s="7">
        <v>0</v>
      </c>
      <c r="R223" s="7">
        <v>0</v>
      </c>
      <c r="S223" s="7">
        <v>0</v>
      </c>
      <c r="T223" s="87">
        <v>0</v>
      </c>
      <c r="U223" s="7">
        <v>0</v>
      </c>
      <c r="V223" s="7">
        <v>0</v>
      </c>
      <c r="W223" s="7">
        <f t="shared" si="64"/>
        <v>0</v>
      </c>
    </row>
    <row r="224" spans="1:23" ht="31.5" x14ac:dyDescent="0.25">
      <c r="A224" s="75"/>
      <c r="B224" s="6" t="s">
        <v>164</v>
      </c>
      <c r="C224" s="75" t="s">
        <v>165</v>
      </c>
      <c r="D224" s="54"/>
      <c r="E224" s="16"/>
      <c r="F224" s="16"/>
      <c r="G224" s="16"/>
      <c r="H224" s="16"/>
      <c r="I224" s="4"/>
      <c r="J224" s="4"/>
      <c r="K224" s="4"/>
      <c r="L224" s="4"/>
      <c r="M224" s="4">
        <v>0</v>
      </c>
      <c r="N224" s="4">
        <v>0</v>
      </c>
      <c r="O224" s="4">
        <v>0</v>
      </c>
      <c r="P224" s="105">
        <v>0</v>
      </c>
      <c r="Q224" s="4">
        <v>0</v>
      </c>
      <c r="R224" s="4">
        <v>0</v>
      </c>
      <c r="S224" s="4">
        <v>0</v>
      </c>
      <c r="T224" s="105">
        <v>0</v>
      </c>
      <c r="U224" s="4">
        <v>0</v>
      </c>
      <c r="V224" s="4">
        <v>0</v>
      </c>
      <c r="W224" s="50">
        <f t="shared" si="64"/>
        <v>0</v>
      </c>
    </row>
    <row r="225" spans="1:23" s="129" customFormat="1" ht="132.75" customHeight="1" x14ac:dyDescent="0.25">
      <c r="A225" s="118" t="s">
        <v>176</v>
      </c>
      <c r="B225" s="119" t="s">
        <v>170</v>
      </c>
      <c r="C225" s="120" t="s">
        <v>3</v>
      </c>
      <c r="D225" s="121"/>
      <c r="E225" s="122"/>
      <c r="F225" s="120" t="s">
        <v>195</v>
      </c>
      <c r="G225" s="123" t="s">
        <v>166</v>
      </c>
      <c r="H225" s="124" t="s">
        <v>3</v>
      </c>
      <c r="I225" s="123" t="s">
        <v>45</v>
      </c>
      <c r="J225" s="120" t="s">
        <v>45</v>
      </c>
      <c r="K225" s="125"/>
      <c r="L225" s="126"/>
      <c r="M225" s="126" t="s">
        <v>45</v>
      </c>
      <c r="N225" s="126" t="s">
        <v>45</v>
      </c>
      <c r="O225" s="126" t="s">
        <v>45</v>
      </c>
      <c r="P225" s="126" t="s">
        <v>45</v>
      </c>
      <c r="Q225" s="126" t="s">
        <v>45</v>
      </c>
      <c r="R225" s="126" t="s">
        <v>45</v>
      </c>
      <c r="S225" s="126" t="s">
        <v>45</v>
      </c>
      <c r="T225" s="126" t="s">
        <v>45</v>
      </c>
      <c r="U225" s="126" t="s">
        <v>45</v>
      </c>
      <c r="V225" s="127" t="s">
        <v>45</v>
      </c>
      <c r="W225" s="128" t="s">
        <v>45</v>
      </c>
    </row>
    <row r="226" spans="1:23" x14ac:dyDescent="0.25">
      <c r="A226" s="75"/>
      <c r="B226" s="5" t="s">
        <v>32</v>
      </c>
      <c r="C226" s="73"/>
      <c r="D226" s="73"/>
      <c r="E226" s="70"/>
      <c r="F226" s="73"/>
      <c r="G226" s="73"/>
      <c r="H226" s="73"/>
      <c r="I226" s="73"/>
      <c r="J226" s="73"/>
      <c r="K226" s="7"/>
      <c r="L226" s="50"/>
      <c r="M226" s="7">
        <v>0</v>
      </c>
      <c r="N226" s="7">
        <v>0</v>
      </c>
      <c r="O226" s="7">
        <v>0</v>
      </c>
      <c r="P226" s="87">
        <f>P232+P237</f>
        <v>0</v>
      </c>
      <c r="Q226" s="7">
        <f t="shared" ref="Q226:V226" si="65">Q232+Q237</f>
        <v>22682.799999999999</v>
      </c>
      <c r="R226" s="7">
        <f t="shared" si="65"/>
        <v>14303.1</v>
      </c>
      <c r="S226" s="7">
        <f t="shared" si="65"/>
        <v>4183.8999999999996</v>
      </c>
      <c r="T226" s="87">
        <f t="shared" si="65"/>
        <v>3941.1</v>
      </c>
      <c r="U226" s="7">
        <f t="shared" si="65"/>
        <v>0</v>
      </c>
      <c r="V226" s="7">
        <f t="shared" si="65"/>
        <v>0</v>
      </c>
      <c r="W226" s="7">
        <f>P226+Q226+R226+S226+T226+U226</f>
        <v>45110.9</v>
      </c>
    </row>
    <row r="227" spans="1:23" ht="26.25" customHeight="1" x14ac:dyDescent="0.25">
      <c r="A227" s="75"/>
      <c r="B227" s="6" t="s">
        <v>34</v>
      </c>
      <c r="C227" s="73"/>
      <c r="D227" s="73"/>
      <c r="E227" s="70"/>
      <c r="F227" s="73"/>
      <c r="G227" s="73"/>
      <c r="H227" s="73"/>
      <c r="I227" s="73"/>
      <c r="J227" s="73"/>
      <c r="K227" s="7"/>
      <c r="L227" s="50"/>
      <c r="M227" s="50"/>
      <c r="N227" s="50"/>
      <c r="O227" s="50"/>
      <c r="P227" s="98"/>
      <c r="Q227" s="50"/>
      <c r="R227" s="102"/>
      <c r="S227" s="31"/>
      <c r="T227" s="102"/>
      <c r="U227" s="31"/>
      <c r="V227" s="64"/>
      <c r="W227" s="2"/>
    </row>
    <row r="228" spans="1:23" x14ac:dyDescent="0.25">
      <c r="A228" s="75"/>
      <c r="B228" s="6" t="s">
        <v>35</v>
      </c>
      <c r="C228" s="73"/>
      <c r="D228" s="73"/>
      <c r="E228" s="70"/>
      <c r="F228" s="73"/>
      <c r="G228" s="73"/>
      <c r="H228" s="73"/>
      <c r="I228" s="73"/>
      <c r="J228" s="73"/>
      <c r="K228" s="7"/>
      <c r="L228" s="50"/>
      <c r="M228" s="50"/>
      <c r="N228" s="50"/>
      <c r="O228" s="50"/>
      <c r="P228" s="98"/>
      <c r="Q228" s="50"/>
      <c r="R228" s="102"/>
      <c r="S228" s="31"/>
      <c r="T228" s="102"/>
      <c r="U228" s="31"/>
      <c r="V228" s="64"/>
      <c r="W228" s="2"/>
    </row>
    <row r="229" spans="1:23" x14ac:dyDescent="0.25">
      <c r="A229" s="75"/>
      <c r="B229" s="6" t="s">
        <v>37</v>
      </c>
      <c r="C229" s="73"/>
      <c r="D229" s="73"/>
      <c r="E229" s="70"/>
      <c r="F229" s="73"/>
      <c r="G229" s="73"/>
      <c r="H229" s="73"/>
      <c r="I229" s="73"/>
      <c r="J229" s="73"/>
      <c r="K229" s="7"/>
      <c r="L229" s="50"/>
      <c r="M229" s="50"/>
      <c r="N229" s="50"/>
      <c r="O229" s="50"/>
      <c r="P229" s="98"/>
      <c r="Q229" s="50"/>
      <c r="R229" s="102"/>
      <c r="S229" s="31"/>
      <c r="T229" s="102"/>
      <c r="U229" s="31"/>
      <c r="V229" s="64"/>
      <c r="W229" s="2"/>
    </row>
    <row r="230" spans="1:23" ht="105" customHeight="1" x14ac:dyDescent="0.25">
      <c r="A230" s="75"/>
      <c r="B230" s="6" t="s">
        <v>171</v>
      </c>
      <c r="C230" s="73" t="s">
        <v>28</v>
      </c>
      <c r="D230" s="73"/>
      <c r="E230" s="75" t="s">
        <v>77</v>
      </c>
      <c r="F230" s="73"/>
      <c r="G230" s="73"/>
      <c r="H230" s="73" t="s">
        <v>3</v>
      </c>
      <c r="I230" s="73" t="s">
        <v>3</v>
      </c>
      <c r="J230" s="73" t="s">
        <v>3</v>
      </c>
      <c r="K230" s="7"/>
      <c r="L230" s="50"/>
      <c r="M230" s="116">
        <v>100</v>
      </c>
      <c r="N230" s="116">
        <v>100</v>
      </c>
      <c r="O230" s="116">
        <v>100</v>
      </c>
      <c r="P230" s="155">
        <v>100</v>
      </c>
      <c r="Q230" s="116">
        <v>100</v>
      </c>
      <c r="R230" s="116">
        <v>100</v>
      </c>
      <c r="S230" s="116">
        <v>100</v>
      </c>
      <c r="T230" s="155">
        <v>100</v>
      </c>
      <c r="U230" s="116">
        <v>100</v>
      </c>
      <c r="V230" s="116">
        <v>100</v>
      </c>
      <c r="W230" s="2" t="s">
        <v>3</v>
      </c>
    </row>
    <row r="231" spans="1:23" ht="76.5" customHeight="1" x14ac:dyDescent="0.25">
      <c r="A231" s="75" t="s">
        <v>182</v>
      </c>
      <c r="B231" s="6" t="s">
        <v>193</v>
      </c>
      <c r="C231" s="73" t="s">
        <v>3</v>
      </c>
      <c r="D231" s="73"/>
      <c r="E231" s="70"/>
      <c r="F231" s="73" t="s">
        <v>195</v>
      </c>
      <c r="G231" s="4" t="s">
        <v>3</v>
      </c>
      <c r="H231" s="25" t="s">
        <v>62</v>
      </c>
      <c r="I231" s="109" t="s">
        <v>194</v>
      </c>
      <c r="J231" s="73">
        <v>240</v>
      </c>
      <c r="K231" s="7"/>
      <c r="L231" s="50"/>
      <c r="M231" s="8">
        <f>M232</f>
        <v>0</v>
      </c>
      <c r="N231" s="8">
        <f t="shared" ref="N231:V231" si="66">N232</f>
        <v>0</v>
      </c>
      <c r="O231" s="8">
        <f t="shared" si="66"/>
        <v>0</v>
      </c>
      <c r="P231" s="95">
        <f t="shared" si="66"/>
        <v>0</v>
      </c>
      <c r="Q231" s="8">
        <f t="shared" si="66"/>
        <v>22682.799999999999</v>
      </c>
      <c r="R231" s="8">
        <f t="shared" si="66"/>
        <v>14303.1</v>
      </c>
      <c r="S231" s="8">
        <f t="shared" si="66"/>
        <v>2279.1</v>
      </c>
      <c r="T231" s="95">
        <f t="shared" si="66"/>
        <v>3941.1</v>
      </c>
      <c r="U231" s="95">
        <f t="shared" si="66"/>
        <v>0</v>
      </c>
      <c r="V231" s="95">
        <f t="shared" si="66"/>
        <v>0</v>
      </c>
      <c r="W231" s="8">
        <f>P231+Q231+R231+S231+T231+U231+V231</f>
        <v>43206.1</v>
      </c>
    </row>
    <row r="232" spans="1:23" x14ac:dyDescent="0.25">
      <c r="A232" s="75"/>
      <c r="B232" s="5" t="s">
        <v>32</v>
      </c>
      <c r="C232" s="73" t="s">
        <v>5</v>
      </c>
      <c r="D232" s="73"/>
      <c r="E232" s="70"/>
      <c r="F232" s="4" t="s">
        <v>3</v>
      </c>
      <c r="G232" s="4" t="s">
        <v>3</v>
      </c>
      <c r="H232" s="25" t="s">
        <v>62</v>
      </c>
      <c r="I232" s="110" t="s">
        <v>194</v>
      </c>
      <c r="J232" s="73">
        <v>244</v>
      </c>
      <c r="K232" s="7"/>
      <c r="L232" s="50"/>
      <c r="M232" s="8">
        <v>0</v>
      </c>
      <c r="N232" s="8">
        <v>0</v>
      </c>
      <c r="O232" s="8">
        <v>0</v>
      </c>
      <c r="P232" s="95">
        <v>0</v>
      </c>
      <c r="Q232" s="8">
        <v>22682.799999999999</v>
      </c>
      <c r="R232" s="8">
        <v>14303.1</v>
      </c>
      <c r="S232" s="8">
        <v>2279.1</v>
      </c>
      <c r="T232" s="95">
        <v>3941.1</v>
      </c>
      <c r="U232" s="95">
        <v>0</v>
      </c>
      <c r="V232" s="94">
        <v>0</v>
      </c>
      <c r="W232" s="2">
        <f>P232+Q232+R232+S232+T232+U232</f>
        <v>43206.1</v>
      </c>
    </row>
    <row r="233" spans="1:23" ht="29.25" customHeight="1" x14ac:dyDescent="0.25">
      <c r="A233" s="75"/>
      <c r="B233" s="6" t="s">
        <v>34</v>
      </c>
      <c r="C233" s="73"/>
      <c r="D233" s="73"/>
      <c r="E233" s="70"/>
      <c r="F233" s="73"/>
      <c r="G233" s="73"/>
      <c r="H233" s="73"/>
      <c r="I233" s="73"/>
      <c r="J233" s="73"/>
      <c r="K233" s="7"/>
      <c r="L233" s="50"/>
      <c r="M233" s="50"/>
      <c r="N233" s="50"/>
      <c r="O233" s="50"/>
      <c r="P233" s="98"/>
      <c r="Q233" s="50"/>
      <c r="R233" s="102"/>
      <c r="S233" s="31"/>
      <c r="T233" s="102"/>
      <c r="U233" s="102"/>
      <c r="V233" s="117"/>
      <c r="W233" s="2"/>
    </row>
    <row r="234" spans="1:23" x14ac:dyDescent="0.25">
      <c r="A234" s="75"/>
      <c r="B234" s="6" t="s">
        <v>35</v>
      </c>
      <c r="C234" s="73" t="s">
        <v>5</v>
      </c>
      <c r="D234" s="75" t="s">
        <v>3</v>
      </c>
      <c r="E234" s="4" t="s">
        <v>3</v>
      </c>
      <c r="F234" s="4" t="s">
        <v>3</v>
      </c>
      <c r="G234" s="75" t="s">
        <v>3</v>
      </c>
      <c r="H234" s="4" t="s">
        <v>3</v>
      </c>
      <c r="I234" s="4" t="s">
        <v>3</v>
      </c>
      <c r="J234" s="4" t="s">
        <v>3</v>
      </c>
      <c r="K234" s="7"/>
      <c r="L234" s="50"/>
      <c r="M234" s="50"/>
      <c r="N234" s="50"/>
      <c r="O234" s="50"/>
      <c r="P234" s="98"/>
      <c r="Q234" s="50"/>
      <c r="R234" s="102"/>
      <c r="S234" s="31"/>
      <c r="T234" s="102"/>
      <c r="U234" s="102"/>
      <c r="V234" s="117"/>
      <c r="W234" s="2"/>
    </row>
    <row r="235" spans="1:23" x14ac:dyDescent="0.25">
      <c r="A235" s="75"/>
      <c r="B235" s="6" t="s">
        <v>37</v>
      </c>
      <c r="C235" s="73" t="s">
        <v>5</v>
      </c>
      <c r="D235" s="75" t="s">
        <v>3</v>
      </c>
      <c r="E235" s="4" t="s">
        <v>3</v>
      </c>
      <c r="F235" s="4" t="s">
        <v>3</v>
      </c>
      <c r="G235" s="75" t="s">
        <v>3</v>
      </c>
      <c r="H235" s="4" t="s">
        <v>3</v>
      </c>
      <c r="I235" s="4" t="s">
        <v>3</v>
      </c>
      <c r="J235" s="4" t="s">
        <v>3</v>
      </c>
      <c r="K235" s="7"/>
      <c r="L235" s="50"/>
      <c r="M235" s="50"/>
      <c r="N235" s="50"/>
      <c r="O235" s="50"/>
      <c r="P235" s="98"/>
      <c r="Q235" s="50"/>
      <c r="R235" s="102"/>
      <c r="S235" s="31"/>
      <c r="T235" s="102"/>
      <c r="U235" s="102"/>
      <c r="V235" s="117"/>
      <c r="W235" s="2"/>
    </row>
    <row r="236" spans="1:23" ht="65.25" customHeight="1" x14ac:dyDescent="0.25">
      <c r="A236" s="75" t="s">
        <v>183</v>
      </c>
      <c r="B236" s="6" t="s">
        <v>172</v>
      </c>
      <c r="C236" s="73" t="s">
        <v>3</v>
      </c>
      <c r="D236" s="73"/>
      <c r="E236" s="70"/>
      <c r="F236" s="73" t="s">
        <v>195</v>
      </c>
      <c r="G236" s="75" t="s">
        <v>3</v>
      </c>
      <c r="H236" s="25" t="s">
        <v>62</v>
      </c>
      <c r="I236" s="110" t="s">
        <v>174</v>
      </c>
      <c r="J236" s="73">
        <v>240</v>
      </c>
      <c r="K236" s="7"/>
      <c r="L236" s="50"/>
      <c r="M236" s="8">
        <v>0</v>
      </c>
      <c r="N236" s="8">
        <v>0</v>
      </c>
      <c r="O236" s="8">
        <v>0</v>
      </c>
      <c r="P236" s="95">
        <v>0</v>
      </c>
      <c r="Q236" s="8">
        <v>0</v>
      </c>
      <c r="R236" s="8">
        <v>0</v>
      </c>
      <c r="S236" s="8">
        <f>S237</f>
        <v>1904.8</v>
      </c>
      <c r="T236" s="95">
        <f>T237</f>
        <v>0</v>
      </c>
      <c r="U236" s="95">
        <v>0</v>
      </c>
      <c r="V236" s="95">
        <v>0</v>
      </c>
      <c r="W236" s="8">
        <f>SUM(M236:V236)</f>
        <v>1904.8</v>
      </c>
    </row>
    <row r="237" spans="1:23" ht="40.5" customHeight="1" x14ac:dyDescent="0.25">
      <c r="A237" s="75"/>
      <c r="B237" s="5" t="s">
        <v>32</v>
      </c>
      <c r="C237" s="73" t="s">
        <v>5</v>
      </c>
      <c r="D237" s="73"/>
      <c r="E237" s="70"/>
      <c r="F237" s="4" t="s">
        <v>3</v>
      </c>
      <c r="G237" s="75" t="s">
        <v>3</v>
      </c>
      <c r="H237" s="25" t="s">
        <v>62</v>
      </c>
      <c r="I237" s="75" t="s">
        <v>174</v>
      </c>
      <c r="J237" s="73">
        <v>244</v>
      </c>
      <c r="K237" s="7"/>
      <c r="L237" s="50"/>
      <c r="M237" s="8">
        <v>0</v>
      </c>
      <c r="N237" s="8">
        <v>0</v>
      </c>
      <c r="O237" s="8">
        <v>0</v>
      </c>
      <c r="P237" s="95">
        <v>0</v>
      </c>
      <c r="Q237" s="8">
        <v>0</v>
      </c>
      <c r="R237" s="8">
        <v>0</v>
      </c>
      <c r="S237" s="8">
        <v>1904.8</v>
      </c>
      <c r="T237" s="95">
        <v>0</v>
      </c>
      <c r="U237" s="95">
        <v>0</v>
      </c>
      <c r="V237" s="95">
        <v>0</v>
      </c>
      <c r="W237" s="8">
        <f>SUM(M237:V237)</f>
        <v>1904.8</v>
      </c>
    </row>
    <row r="238" spans="1:23" x14ac:dyDescent="0.25">
      <c r="A238" s="75"/>
      <c r="B238" s="6" t="s">
        <v>34</v>
      </c>
      <c r="C238" s="73"/>
      <c r="D238" s="73"/>
      <c r="E238" s="70"/>
      <c r="F238" s="73"/>
      <c r="G238" s="73"/>
      <c r="H238" s="73"/>
      <c r="I238" s="73"/>
      <c r="J238" s="73"/>
      <c r="K238" s="7"/>
      <c r="L238" s="50"/>
      <c r="M238" s="50"/>
      <c r="N238" s="50"/>
      <c r="O238" s="50"/>
      <c r="P238" s="98"/>
      <c r="Q238" s="50"/>
      <c r="R238" s="102"/>
      <c r="S238" s="31"/>
      <c r="T238" s="102"/>
      <c r="U238" s="31"/>
      <c r="V238" s="64"/>
      <c r="W238" s="2"/>
    </row>
    <row r="239" spans="1:23" x14ac:dyDescent="0.25">
      <c r="A239" s="75"/>
      <c r="B239" s="6" t="s">
        <v>35</v>
      </c>
      <c r="C239" s="73" t="s">
        <v>5</v>
      </c>
      <c r="D239" s="75" t="s">
        <v>3</v>
      </c>
      <c r="E239" s="4" t="s">
        <v>3</v>
      </c>
      <c r="F239" s="4" t="s">
        <v>3</v>
      </c>
      <c r="G239" s="75" t="s">
        <v>3</v>
      </c>
      <c r="H239" s="4" t="s">
        <v>3</v>
      </c>
      <c r="I239" s="4" t="s">
        <v>3</v>
      </c>
      <c r="J239" s="4" t="s">
        <v>3</v>
      </c>
      <c r="K239" s="7"/>
      <c r="L239" s="50"/>
      <c r="M239" s="50"/>
      <c r="N239" s="50"/>
      <c r="O239" s="50"/>
      <c r="P239" s="98"/>
      <c r="Q239" s="50"/>
      <c r="R239" s="102"/>
      <c r="S239" s="31"/>
      <c r="T239" s="102"/>
      <c r="U239" s="31"/>
      <c r="V239" s="64"/>
      <c r="W239" s="2"/>
    </row>
    <row r="240" spans="1:23" x14ac:dyDescent="0.25">
      <c r="A240" s="75"/>
      <c r="B240" s="6" t="s">
        <v>37</v>
      </c>
      <c r="C240" s="73" t="s">
        <v>5</v>
      </c>
      <c r="D240" s="75" t="s">
        <v>3</v>
      </c>
      <c r="E240" s="4" t="s">
        <v>3</v>
      </c>
      <c r="F240" s="4" t="s">
        <v>3</v>
      </c>
      <c r="G240" s="75" t="s">
        <v>3</v>
      </c>
      <c r="H240" s="4" t="s">
        <v>3</v>
      </c>
      <c r="I240" s="4" t="s">
        <v>3</v>
      </c>
      <c r="J240" s="4" t="s">
        <v>3</v>
      </c>
      <c r="K240" s="7"/>
      <c r="L240" s="50"/>
      <c r="M240" s="50"/>
      <c r="N240" s="50"/>
      <c r="O240" s="50"/>
      <c r="P240" s="98"/>
      <c r="Q240" s="50"/>
      <c r="R240" s="102"/>
      <c r="S240" s="31"/>
      <c r="T240" s="102"/>
      <c r="U240" s="31"/>
      <c r="V240" s="64"/>
      <c r="W240" s="2"/>
    </row>
    <row r="241" spans="1:23" s="129" customFormat="1" ht="132.75" customHeight="1" x14ac:dyDescent="0.25">
      <c r="A241" s="160" t="s">
        <v>200</v>
      </c>
      <c r="B241" s="119" t="s">
        <v>206</v>
      </c>
      <c r="C241" s="120" t="s">
        <v>3</v>
      </c>
      <c r="D241" s="121"/>
      <c r="E241" s="122"/>
      <c r="F241" s="120" t="s">
        <v>201</v>
      </c>
      <c r="G241" s="123" t="s">
        <v>166</v>
      </c>
      <c r="H241" s="124" t="s">
        <v>3</v>
      </c>
      <c r="I241" s="123" t="s">
        <v>45</v>
      </c>
      <c r="J241" s="120" t="s">
        <v>45</v>
      </c>
      <c r="K241" s="125"/>
      <c r="L241" s="126"/>
      <c r="M241" s="126" t="s">
        <v>45</v>
      </c>
      <c r="N241" s="126" t="s">
        <v>45</v>
      </c>
      <c r="O241" s="126" t="s">
        <v>45</v>
      </c>
      <c r="P241" s="126" t="s">
        <v>45</v>
      </c>
      <c r="Q241" s="126" t="s">
        <v>45</v>
      </c>
      <c r="R241" s="126" t="s">
        <v>45</v>
      </c>
      <c r="S241" s="126" t="s">
        <v>45</v>
      </c>
      <c r="T241" s="126" t="s">
        <v>45</v>
      </c>
      <c r="U241" s="126" t="s">
        <v>45</v>
      </c>
      <c r="V241" s="127" t="s">
        <v>45</v>
      </c>
      <c r="W241" s="128" t="s">
        <v>45</v>
      </c>
    </row>
    <row r="242" spans="1:23" s="159" customFormat="1" x14ac:dyDescent="0.25">
      <c r="A242" s="158"/>
      <c r="B242" s="5" t="s">
        <v>32</v>
      </c>
      <c r="C242" s="157"/>
      <c r="D242" s="157"/>
      <c r="E242" s="70"/>
      <c r="F242" s="157"/>
      <c r="G242" s="157"/>
      <c r="H242" s="157"/>
      <c r="I242" s="157"/>
      <c r="J242" s="157"/>
      <c r="K242" s="7"/>
      <c r="L242" s="50"/>
      <c r="M242" s="7"/>
      <c r="N242" s="7"/>
      <c r="O242" s="7"/>
      <c r="P242" s="87"/>
      <c r="Q242" s="7"/>
      <c r="R242" s="7"/>
      <c r="S242" s="7"/>
      <c r="T242" s="87"/>
      <c r="U242" s="7"/>
      <c r="V242" s="7"/>
      <c r="W242" s="7"/>
    </row>
    <row r="243" spans="1:23" s="159" customFormat="1" ht="26.25" customHeight="1" x14ac:dyDescent="0.25">
      <c r="A243" s="158"/>
      <c r="B243" s="6" t="s">
        <v>34</v>
      </c>
      <c r="C243" s="157"/>
      <c r="D243" s="157"/>
      <c r="E243" s="70"/>
      <c r="F243" s="157"/>
      <c r="G243" s="157"/>
      <c r="H243" s="157"/>
      <c r="I243" s="157"/>
      <c r="J243" s="157"/>
      <c r="K243" s="7"/>
      <c r="L243" s="50"/>
      <c r="M243" s="50"/>
      <c r="N243" s="50"/>
      <c r="O243" s="50"/>
      <c r="P243" s="98"/>
      <c r="Q243" s="50"/>
      <c r="R243" s="102"/>
      <c r="S243" s="31"/>
      <c r="T243" s="102"/>
      <c r="U243" s="31"/>
      <c r="V243" s="64"/>
      <c r="W243" s="2"/>
    </row>
    <row r="244" spans="1:23" s="159" customFormat="1" x14ac:dyDescent="0.25">
      <c r="A244" s="158"/>
      <c r="B244" s="6" t="s">
        <v>35</v>
      </c>
      <c r="C244" s="157"/>
      <c r="D244" s="157"/>
      <c r="E244" s="70"/>
      <c r="F244" s="157"/>
      <c r="G244" s="157"/>
      <c r="H244" s="157"/>
      <c r="I244" s="157"/>
      <c r="J244" s="157"/>
      <c r="K244" s="7"/>
      <c r="L244" s="50"/>
      <c r="M244" s="50"/>
      <c r="N244" s="50"/>
      <c r="O244" s="50"/>
      <c r="P244" s="98"/>
      <c r="Q244" s="50"/>
      <c r="R244" s="102"/>
      <c r="S244" s="31"/>
      <c r="T244" s="102"/>
      <c r="U244" s="31"/>
      <c r="V244" s="64"/>
      <c r="W244" s="2"/>
    </row>
    <row r="245" spans="1:23" s="159" customFormat="1" x14ac:dyDescent="0.25">
      <c r="A245" s="158"/>
      <c r="B245" s="6" t="s">
        <v>37</v>
      </c>
      <c r="C245" s="157"/>
      <c r="D245" s="157"/>
      <c r="E245" s="70"/>
      <c r="F245" s="157"/>
      <c r="G245" s="157"/>
      <c r="H245" s="157"/>
      <c r="I245" s="157"/>
      <c r="J245" s="157"/>
      <c r="K245" s="7"/>
      <c r="L245" s="50"/>
      <c r="M245" s="50"/>
      <c r="N245" s="50"/>
      <c r="O245" s="50"/>
      <c r="P245" s="98"/>
      <c r="Q245" s="50"/>
      <c r="R245" s="102"/>
      <c r="S245" s="31"/>
      <c r="T245" s="102"/>
      <c r="U245" s="31"/>
      <c r="V245" s="64"/>
      <c r="W245" s="2"/>
    </row>
    <row r="246" spans="1:23" s="159" customFormat="1" ht="109.5" customHeight="1" x14ac:dyDescent="0.25">
      <c r="A246" s="158"/>
      <c r="B246" s="6" t="s">
        <v>204</v>
      </c>
      <c r="C246" s="157" t="s">
        <v>28</v>
      </c>
      <c r="D246" s="157"/>
      <c r="E246" s="158" t="s">
        <v>77</v>
      </c>
      <c r="F246" s="157"/>
      <c r="G246" s="157"/>
      <c r="H246" s="157" t="s">
        <v>3</v>
      </c>
      <c r="I246" s="157" t="s">
        <v>3</v>
      </c>
      <c r="J246" s="157" t="s">
        <v>3</v>
      </c>
      <c r="K246" s="7"/>
      <c r="L246" s="50"/>
      <c r="M246" s="116">
        <v>100</v>
      </c>
      <c r="N246" s="116">
        <v>100</v>
      </c>
      <c r="O246" s="116">
        <v>100</v>
      </c>
      <c r="P246" s="155">
        <v>100</v>
      </c>
      <c r="Q246" s="116">
        <v>100</v>
      </c>
      <c r="R246" s="116">
        <v>100</v>
      </c>
      <c r="S246" s="116">
        <v>100</v>
      </c>
      <c r="T246" s="155">
        <v>100</v>
      </c>
      <c r="U246" s="116">
        <v>100</v>
      </c>
      <c r="V246" s="116">
        <v>100</v>
      </c>
      <c r="W246" s="2" t="s">
        <v>3</v>
      </c>
    </row>
    <row r="247" spans="1:23" s="159" customFormat="1" ht="91.5" customHeight="1" x14ac:dyDescent="0.25">
      <c r="A247" s="158" t="s">
        <v>202</v>
      </c>
      <c r="B247" s="6" t="s">
        <v>203</v>
      </c>
      <c r="C247" s="157"/>
      <c r="D247" s="157"/>
      <c r="E247" s="70"/>
      <c r="F247" s="157"/>
      <c r="G247" s="4"/>
      <c r="H247" s="25"/>
      <c r="I247" s="158"/>
      <c r="J247" s="157"/>
      <c r="K247" s="7"/>
      <c r="L247" s="50"/>
      <c r="M247" s="8"/>
      <c r="N247" s="8"/>
      <c r="O247" s="8"/>
      <c r="P247" s="95"/>
      <c r="Q247" s="8"/>
      <c r="R247" s="8"/>
      <c r="S247" s="8"/>
      <c r="T247" s="95"/>
      <c r="U247" s="95"/>
      <c r="V247" s="95"/>
      <c r="W247" s="8"/>
    </row>
    <row r="248" spans="1:23" s="159" customFormat="1" ht="24" customHeight="1" x14ac:dyDescent="0.25">
      <c r="A248" s="158"/>
      <c r="B248" s="5" t="s">
        <v>32</v>
      </c>
      <c r="C248" s="157" t="s">
        <v>5</v>
      </c>
      <c r="D248" s="157"/>
      <c r="E248" s="70"/>
      <c r="F248" s="4"/>
      <c r="G248" s="158"/>
      <c r="H248" s="25" t="s">
        <v>62</v>
      </c>
      <c r="I248" s="158" t="s">
        <v>205</v>
      </c>
      <c r="J248" s="157">
        <v>242</v>
      </c>
      <c r="K248" s="7"/>
      <c r="L248" s="50"/>
      <c r="M248" s="8">
        <v>0</v>
      </c>
      <c r="N248" s="8">
        <v>0</v>
      </c>
      <c r="O248" s="8">
        <v>0</v>
      </c>
      <c r="P248" s="95">
        <v>0</v>
      </c>
      <c r="Q248" s="8">
        <v>0</v>
      </c>
      <c r="R248" s="8">
        <v>0</v>
      </c>
      <c r="S248" s="8">
        <v>0</v>
      </c>
      <c r="T248" s="95">
        <v>0</v>
      </c>
      <c r="U248" s="95">
        <v>0</v>
      </c>
      <c r="V248" s="95">
        <v>0</v>
      </c>
      <c r="W248" s="8">
        <f>SUM(M248:V248)</f>
        <v>0</v>
      </c>
    </row>
    <row r="249" spans="1:23" s="159" customFormat="1" ht="24.75" customHeight="1" x14ac:dyDescent="0.25">
      <c r="A249" s="158"/>
      <c r="B249" s="6" t="s">
        <v>34</v>
      </c>
      <c r="C249" s="157"/>
      <c r="D249" s="157"/>
      <c r="E249" s="70"/>
      <c r="F249" s="157"/>
      <c r="G249" s="157"/>
      <c r="H249" s="157"/>
      <c r="I249" s="157"/>
      <c r="J249" s="157"/>
      <c r="K249" s="7"/>
      <c r="L249" s="50"/>
      <c r="M249" s="50"/>
      <c r="N249" s="50"/>
      <c r="O249" s="50"/>
      <c r="P249" s="98"/>
      <c r="Q249" s="50"/>
      <c r="R249" s="102"/>
      <c r="S249" s="31"/>
      <c r="T249" s="102"/>
      <c r="U249" s="31"/>
      <c r="V249" s="64"/>
      <c r="W249" s="2"/>
    </row>
    <row r="250" spans="1:23" s="159" customFormat="1" ht="20.25" customHeight="1" x14ac:dyDescent="0.25">
      <c r="A250" s="158"/>
      <c r="B250" s="6" t="s">
        <v>35</v>
      </c>
      <c r="C250" s="157" t="s">
        <v>5</v>
      </c>
      <c r="D250" s="158" t="s">
        <v>3</v>
      </c>
      <c r="E250" s="4" t="s">
        <v>3</v>
      </c>
      <c r="F250" s="4" t="s">
        <v>3</v>
      </c>
      <c r="G250" s="158" t="s">
        <v>3</v>
      </c>
      <c r="H250" s="4" t="s">
        <v>3</v>
      </c>
      <c r="I250" s="4" t="s">
        <v>3</v>
      </c>
      <c r="J250" s="4" t="s">
        <v>3</v>
      </c>
      <c r="K250" s="7"/>
      <c r="L250" s="50"/>
      <c r="M250" s="50"/>
      <c r="N250" s="50"/>
      <c r="O250" s="50"/>
      <c r="P250" s="98"/>
      <c r="Q250" s="50"/>
      <c r="R250" s="102"/>
      <c r="S250" s="31"/>
      <c r="T250" s="102"/>
      <c r="U250" s="31"/>
      <c r="V250" s="64"/>
      <c r="W250" s="2"/>
    </row>
    <row r="251" spans="1:23" s="159" customFormat="1" ht="20.25" customHeight="1" x14ac:dyDescent="0.25">
      <c r="A251" s="158"/>
      <c r="B251" s="6" t="s">
        <v>37</v>
      </c>
      <c r="C251" s="157" t="s">
        <v>5</v>
      </c>
      <c r="D251" s="158" t="s">
        <v>3</v>
      </c>
      <c r="E251" s="4" t="s">
        <v>3</v>
      </c>
      <c r="F251" s="4" t="s">
        <v>3</v>
      </c>
      <c r="G251" s="158" t="s">
        <v>3</v>
      </c>
      <c r="H251" s="4" t="s">
        <v>3</v>
      </c>
      <c r="I251" s="4" t="s">
        <v>3</v>
      </c>
      <c r="J251" s="4" t="s">
        <v>3</v>
      </c>
      <c r="K251" s="7"/>
      <c r="L251" s="50"/>
      <c r="M251" s="50"/>
      <c r="N251" s="50"/>
      <c r="O251" s="50"/>
      <c r="P251" s="98"/>
      <c r="Q251" s="50"/>
      <c r="R251" s="102"/>
      <c r="S251" s="31"/>
      <c r="T251" s="102"/>
      <c r="U251" s="31"/>
      <c r="V251" s="64"/>
      <c r="W251" s="2"/>
    </row>
  </sheetData>
  <autoFilter ref="A9:W240"/>
  <mergeCells count="12">
    <mergeCell ref="O1:W1"/>
    <mergeCell ref="O2:W2"/>
    <mergeCell ref="A6:A7"/>
    <mergeCell ref="K6:W6"/>
    <mergeCell ref="H6:J6"/>
    <mergeCell ref="B6:B7"/>
    <mergeCell ref="C6:C7"/>
    <mergeCell ref="F6:F7"/>
    <mergeCell ref="G6:G7"/>
    <mergeCell ref="E6:E7"/>
    <mergeCell ref="D6:D7"/>
    <mergeCell ref="A4:W4"/>
  </mergeCells>
  <phoneticPr fontId="0" type="noConversion"/>
  <conditionalFormatting sqref="B18">
    <cfRule type="containsBlanks" dxfId="0" priority="4">
      <formula>LEN(TRIM(B18))=0</formula>
    </cfRule>
  </conditionalFormatting>
  <pageMargins left="0.6692913385826772" right="0.39370078740157483" top="0.55118110236220474" bottom="0.55118110236220474" header="0.31496062992125984" footer="0.31496062992125984"/>
  <pageSetup paperSize="9" scale="34" firstPageNumber="4" fitToHeight="0" orientation="landscape" useFirstPageNumber="1" r:id="rId1"/>
  <headerFooter>
    <oddHeader>&amp;C&amp;P</oddHeader>
  </headerFooter>
  <rowBreaks count="1" manualBreakCount="1">
    <brk id="82" max="22" man="1"/>
  </rowBreaks>
  <ignoredErrors>
    <ignoredError sqref="O13:P13 L16 W16" formula="1"/>
    <ignoredError sqref="W36 U55:V55 W72 W88:W89 W92:W94 W23:W24 W75 W95:W96 W99 W98 W100 W107 W113:W114 W119:W122 W148:W150 W143 W202:W210 W192:W193 W176:W187 W162:W171 W155:W157 W132:W136 W138:W139" formulaRange="1"/>
    <ignoredError sqref="J43 H40:H49 H51:H53 H56:H67 H30:H31 H78:J78 H113:H114 H117 H231:H232 H220 H236:H240 H196:H208 H209:H212 H190 H160:H167 H174 H2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Валерия Доронина</cp:lastModifiedBy>
  <cp:lastPrinted>2023-09-29T01:02:13Z</cp:lastPrinted>
  <dcterms:created xsi:type="dcterms:W3CDTF">2013-11-22T11:49:29Z</dcterms:created>
  <dcterms:modified xsi:type="dcterms:W3CDTF">2023-09-29T01:02:16Z</dcterms:modified>
</cp:coreProperties>
</file>